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90" windowWidth="15600" windowHeight="8010"/>
  </bookViews>
  <sheets>
    <sheet name="Entry to be passed" sheetId="8" r:id="rId1"/>
    <sheet name="Working- IND AS 116" sheetId="7" r:id="rId2"/>
    <sheet name="EDC" sheetId="1" state="hidden" r:id="rId3"/>
  </sheets>
  <definedNames>
    <definedName name="_xlnm.Print_Area" localSheetId="1">'Working- IND AS 116'!$A$1:$O$44</definedName>
  </definedNames>
  <calcPr calcId="144525"/>
</workbook>
</file>

<file path=xl/calcChain.xml><?xml version="1.0" encoding="utf-8"?>
<calcChain xmlns="http://schemas.openxmlformats.org/spreadsheetml/2006/main">
  <c r="C44" i="7" l="1"/>
  <c r="D43" i="7"/>
  <c r="D42" i="7"/>
  <c r="D41" i="7"/>
  <c r="D40" i="7"/>
  <c r="D39" i="7"/>
  <c r="D38" i="7"/>
  <c r="D37" i="7"/>
  <c r="D36" i="7"/>
  <c r="D35" i="7"/>
  <c r="D34" i="7"/>
  <c r="D33" i="7"/>
  <c r="D32" i="7"/>
  <c r="D31" i="7"/>
  <c r="D30" i="7"/>
  <c r="D29" i="7"/>
  <c r="D28" i="7"/>
  <c r="D27" i="7"/>
  <c r="D26" i="7"/>
  <c r="D25" i="7"/>
  <c r="D24" i="7"/>
  <c r="D23" i="7"/>
  <c r="D22" i="7"/>
  <c r="D21" i="7"/>
  <c r="D20" i="7"/>
  <c r="D19" i="7"/>
  <c r="D18" i="7"/>
  <c r="D17" i="7"/>
  <c r="D16" i="7"/>
  <c r="D15" i="7"/>
  <c r="D14" i="7"/>
  <c r="D13" i="7"/>
  <c r="D12" i="7"/>
  <c r="D11" i="7"/>
  <c r="D10" i="7"/>
  <c r="D9" i="7"/>
  <c r="D8" i="7"/>
  <c r="E44" i="7"/>
  <c r="E12" i="8"/>
  <c r="G11" i="8"/>
  <c r="G13" i="8"/>
  <c r="J9" i="7" l="1"/>
  <c r="J8" i="7"/>
  <c r="E9" i="7"/>
  <c r="E10" i="7" s="1"/>
  <c r="F8" i="7"/>
  <c r="F9" i="7"/>
  <c r="F10" i="7" l="1"/>
  <c r="J10" i="7"/>
  <c r="J43" i="7"/>
  <c r="J42" i="7"/>
  <c r="J41" i="7"/>
  <c r="J40" i="7"/>
  <c r="J39" i="7"/>
  <c r="J38" i="7"/>
  <c r="J37" i="7"/>
  <c r="J36" i="7"/>
  <c r="J35" i="7"/>
  <c r="J34" i="7"/>
  <c r="J33" i="7"/>
  <c r="J32" i="7"/>
  <c r="J31" i="7"/>
  <c r="J30" i="7"/>
  <c r="J29" i="7"/>
  <c r="J28" i="7"/>
  <c r="J27" i="7"/>
  <c r="J26" i="7"/>
  <c r="J25" i="7"/>
  <c r="J24" i="7"/>
  <c r="J23" i="7"/>
  <c r="J22" i="7"/>
  <c r="J21" i="7"/>
  <c r="J20" i="7"/>
  <c r="J19" i="7"/>
  <c r="J18" i="7"/>
  <c r="J17" i="7"/>
  <c r="J16" i="7"/>
  <c r="J15" i="7"/>
  <c r="J14" i="7"/>
  <c r="J13" i="7"/>
  <c r="J12" i="7"/>
  <c r="J11" i="7"/>
  <c r="F20" i="8" l="1"/>
  <c r="E11" i="7"/>
  <c r="E12" i="7" l="1"/>
  <c r="F11" i="7"/>
  <c r="E13" i="7" l="1"/>
  <c r="F12" i="7"/>
  <c r="E14" i="7" l="1"/>
  <c r="F13" i="7"/>
  <c r="E15" i="7" l="1"/>
  <c r="F14" i="7"/>
  <c r="E16" i="7" l="1"/>
  <c r="F15" i="7"/>
  <c r="E17" i="7" l="1"/>
  <c r="F16" i="7"/>
  <c r="E18" i="7" l="1"/>
  <c r="F17" i="7"/>
  <c r="E19" i="7" l="1"/>
  <c r="F18" i="7"/>
  <c r="E20" i="7" l="1"/>
  <c r="F19" i="7"/>
  <c r="E21" i="7" l="1"/>
  <c r="F20" i="7"/>
  <c r="E22" i="7" l="1"/>
  <c r="F21" i="7"/>
  <c r="E23" i="7" l="1"/>
  <c r="F22" i="7"/>
  <c r="E24" i="7" l="1"/>
  <c r="F23" i="7"/>
  <c r="E25" i="7" l="1"/>
  <c r="F24" i="7"/>
  <c r="E26" i="7" l="1"/>
  <c r="F25" i="7"/>
  <c r="E27" i="7" l="1"/>
  <c r="F26" i="7"/>
  <c r="E28" i="7" l="1"/>
  <c r="F27" i="7"/>
  <c r="E29" i="7" l="1"/>
  <c r="F28" i="7"/>
  <c r="E30" i="7" l="1"/>
  <c r="F29" i="7"/>
  <c r="E31" i="7" l="1"/>
  <c r="F30" i="7"/>
  <c r="E32" i="7" l="1"/>
  <c r="F31" i="7"/>
  <c r="E33" i="7" l="1"/>
  <c r="F32" i="7"/>
  <c r="E34" i="7" l="1"/>
  <c r="F33" i="7"/>
  <c r="E35" i="7" l="1"/>
  <c r="F34" i="7"/>
  <c r="E36" i="7" l="1"/>
  <c r="F35" i="7"/>
  <c r="E37" i="7" l="1"/>
  <c r="F36" i="7"/>
  <c r="E38" i="7" l="1"/>
  <c r="F37" i="7"/>
  <c r="E39" i="7" l="1"/>
  <c r="F38" i="7"/>
  <c r="E40" i="7" l="1"/>
  <c r="F39" i="7"/>
  <c r="E41" i="7" l="1"/>
  <c r="F40" i="7"/>
  <c r="E42" i="7" l="1"/>
  <c r="F41" i="7"/>
  <c r="E43" i="7" l="1"/>
  <c r="F42" i="7"/>
  <c r="F43" i="7" l="1"/>
  <c r="F44" i="7" s="1"/>
  <c r="H7" i="7" s="1"/>
  <c r="M7" i="7" l="1"/>
  <c r="N5" i="7" s="1"/>
  <c r="K7" i="7"/>
  <c r="H8" i="7" s="1"/>
  <c r="N9" i="7" l="1"/>
  <c r="N8" i="7"/>
  <c r="I8" i="7"/>
  <c r="K8" i="7" s="1"/>
  <c r="H9" i="7" s="1"/>
  <c r="O7" i="7"/>
  <c r="M8" i="7" s="1"/>
  <c r="O8" i="7" l="1"/>
  <c r="M9" i="7" s="1"/>
  <c r="O9" i="7" s="1"/>
  <c r="I9" i="7"/>
  <c r="K9" i="7" s="1"/>
  <c r="N42" i="7"/>
  <c r="N38" i="7"/>
  <c r="N34" i="7"/>
  <c r="N30" i="7"/>
  <c r="N26" i="7"/>
  <c r="N22" i="7"/>
  <c r="N18" i="7"/>
  <c r="N14" i="7"/>
  <c r="N10" i="7"/>
  <c r="N43" i="7"/>
  <c r="N39" i="7"/>
  <c r="N35" i="7"/>
  <c r="N31" i="7"/>
  <c r="N27" i="7"/>
  <c r="N23" i="7"/>
  <c r="N19" i="7"/>
  <c r="N15" i="7"/>
  <c r="N11" i="7"/>
  <c r="N40" i="7"/>
  <c r="N36" i="7"/>
  <c r="N32" i="7"/>
  <c r="N28" i="7"/>
  <c r="N24" i="7"/>
  <c r="N20" i="7"/>
  <c r="N16" i="7"/>
  <c r="N12" i="7"/>
  <c r="N41" i="7"/>
  <c r="N37" i="7"/>
  <c r="N33" i="7"/>
  <c r="N29" i="7"/>
  <c r="N25" i="7"/>
  <c r="N21" i="7"/>
  <c r="N17" i="7"/>
  <c r="N13" i="7"/>
  <c r="M10" i="7" l="1"/>
  <c r="O10" i="7" s="1"/>
  <c r="M11" i="7" s="1"/>
  <c r="O11" i="7" s="1"/>
  <c r="M12" i="7" s="1"/>
  <c r="O12" i="7" s="1"/>
  <c r="M13" i="7" s="1"/>
  <c r="O13" i="7" s="1"/>
  <c r="M14" i="7" s="1"/>
  <c r="O14" i="7" s="1"/>
  <c r="M15" i="7" s="1"/>
  <c r="O15" i="7" s="1"/>
  <c r="M16" i="7" s="1"/>
  <c r="O16" i="7" s="1"/>
  <c r="M17" i="7" s="1"/>
  <c r="O17" i="7" s="1"/>
  <c r="M18" i="7" s="1"/>
  <c r="O18" i="7" s="1"/>
  <c r="M19" i="7" s="1"/>
  <c r="O19" i="7" s="1"/>
  <c r="M20" i="7" s="1"/>
  <c r="O20" i="7" s="1"/>
  <c r="M21" i="7" s="1"/>
  <c r="O21" i="7" s="1"/>
  <c r="M22" i="7" s="1"/>
  <c r="O22" i="7" s="1"/>
  <c r="M23" i="7" s="1"/>
  <c r="O23" i="7" s="1"/>
  <c r="M24" i="7" s="1"/>
  <c r="O24" i="7" s="1"/>
  <c r="M25" i="7" s="1"/>
  <c r="O25" i="7" s="1"/>
  <c r="M26" i="7" s="1"/>
  <c r="O26" i="7" s="1"/>
  <c r="M27" i="7" s="1"/>
  <c r="O27" i="7" s="1"/>
  <c r="M28" i="7" s="1"/>
  <c r="O28" i="7" s="1"/>
  <c r="M29" i="7" s="1"/>
  <c r="O29" i="7" s="1"/>
  <c r="M30" i="7" s="1"/>
  <c r="O30" i="7" s="1"/>
  <c r="M31" i="7" s="1"/>
  <c r="O31" i="7" s="1"/>
  <c r="M32" i="7" s="1"/>
  <c r="O32" i="7" s="1"/>
  <c r="M33" i="7" s="1"/>
  <c r="O33" i="7" s="1"/>
  <c r="M34" i="7" s="1"/>
  <c r="O34" i="7" s="1"/>
  <c r="M35" i="7" s="1"/>
  <c r="O35" i="7" s="1"/>
  <c r="M36" i="7" s="1"/>
  <c r="O36" i="7" s="1"/>
  <c r="M37" i="7" s="1"/>
  <c r="O37" i="7" s="1"/>
  <c r="M38" i="7" s="1"/>
  <c r="O38" i="7" s="1"/>
  <c r="M39" i="7" s="1"/>
  <c r="O39" i="7" s="1"/>
  <c r="M40" i="7" s="1"/>
  <c r="O40" i="7" s="1"/>
  <c r="M41" i="7" s="1"/>
  <c r="O41" i="7" s="1"/>
  <c r="M42" i="7" s="1"/>
  <c r="O42" i="7" s="1"/>
  <c r="M43" i="7" s="1"/>
  <c r="O43" i="7" s="1"/>
  <c r="H10" i="7"/>
  <c r="I10" i="7" s="1"/>
  <c r="Q10" i="7" s="1"/>
  <c r="N44" i="7"/>
  <c r="K10" i="7" l="1"/>
  <c r="F26" i="8"/>
  <c r="H11" i="7" l="1"/>
  <c r="I11" i="7" l="1"/>
  <c r="Q11" i="7" s="1"/>
  <c r="E5" i="1"/>
  <c r="K11" i="7" l="1"/>
  <c r="H12" i="7" s="1"/>
  <c r="I12" i="7" s="1"/>
  <c r="E6" i="1"/>
  <c r="E7" i="1" s="1"/>
  <c r="E8" i="1" s="1"/>
  <c r="E9" i="1" s="1"/>
  <c r="E10" i="1" s="1"/>
  <c r="E11" i="1" s="1"/>
  <c r="E12" i="1" s="1"/>
  <c r="E13" i="1" s="1"/>
  <c r="E14" i="1" s="1"/>
  <c r="E15" i="1" s="1"/>
  <c r="E16" i="1" s="1"/>
  <c r="E17" i="1" s="1"/>
  <c r="E18" i="1" s="1"/>
  <c r="E19" i="1" s="1"/>
  <c r="E20" i="1" s="1"/>
  <c r="E21" i="1" s="1"/>
  <c r="E22" i="1" s="1"/>
  <c r="E23" i="1" s="1"/>
  <c r="E24" i="1" s="1"/>
  <c r="E25" i="1" s="1"/>
  <c r="E26" i="1" s="1"/>
  <c r="E27" i="1" s="1"/>
  <c r="E28" i="1" s="1"/>
  <c r="E29" i="1" s="1"/>
  <c r="E30" i="1" s="1"/>
  <c r="E31" i="1" s="1"/>
  <c r="E32" i="1" s="1"/>
  <c r="E33" i="1" s="1"/>
  <c r="E34" i="1" s="1"/>
  <c r="E35" i="1" s="1"/>
  <c r="E36" i="1" s="1"/>
  <c r="E37" i="1" s="1"/>
  <c r="E38" i="1" s="1"/>
  <c r="E39" i="1" s="1"/>
  <c r="E40" i="1" s="1"/>
  <c r="E41" i="1" s="1"/>
  <c r="E42" i="1" s="1"/>
  <c r="E43" i="1" s="1"/>
  <c r="E44" i="1" s="1"/>
  <c r="E45" i="1" s="1"/>
  <c r="E46" i="1" s="1"/>
  <c r="Q12" i="7" l="1"/>
  <c r="K12" i="7"/>
  <c r="H13" i="7" s="1"/>
  <c r="I13" i="7" s="1"/>
  <c r="Q13" i="7" s="1"/>
  <c r="K13" i="7" l="1"/>
  <c r="H14" i="7" s="1"/>
  <c r="I14" i="7" s="1"/>
  <c r="Q14" i="7" s="1"/>
  <c r="K14" i="7" l="1"/>
  <c r="H15" i="7" s="1"/>
  <c r="I15" i="7" s="1"/>
  <c r="K15" i="7" l="1"/>
  <c r="H16" i="7" s="1"/>
  <c r="Q15" i="7"/>
  <c r="R15" i="7" s="1"/>
  <c r="I16" i="7"/>
  <c r="K16" i="7" l="1"/>
  <c r="H17" i="7" s="1"/>
  <c r="I17" i="7" s="1"/>
  <c r="Q16" i="7"/>
  <c r="K17" i="7" l="1"/>
  <c r="H18" i="7" s="1"/>
  <c r="I18" i="7" s="1"/>
  <c r="Q17" i="7"/>
  <c r="K18" i="7" l="1"/>
  <c r="H19" i="7" s="1"/>
  <c r="I19" i="7" s="1"/>
  <c r="Q18" i="7"/>
  <c r="K19" i="7" l="1"/>
  <c r="H20" i="7" s="1"/>
  <c r="Q19" i="7"/>
  <c r="I20" i="7"/>
  <c r="F23" i="8"/>
  <c r="K20" i="7" l="1"/>
  <c r="H21" i="7" s="1"/>
  <c r="Q20" i="7"/>
  <c r="I21" i="7"/>
  <c r="K21" i="7" l="1"/>
  <c r="H22" i="7" s="1"/>
  <c r="Q21" i="7"/>
  <c r="I22" i="7"/>
  <c r="K22" i="7" l="1"/>
  <c r="H23" i="7" s="1"/>
  <c r="I23" i="7" s="1"/>
  <c r="Q22" i="7"/>
  <c r="K23" i="7" l="1"/>
  <c r="H24" i="7" s="1"/>
  <c r="I24" i="7" s="1"/>
  <c r="Q23" i="7"/>
  <c r="K24" i="7" l="1"/>
  <c r="H25" i="7" s="1"/>
  <c r="Q24" i="7"/>
  <c r="I25" i="7"/>
  <c r="K25" i="7" l="1"/>
  <c r="H26" i="7" s="1"/>
  <c r="I26" i="7" s="1"/>
  <c r="Q25" i="7"/>
  <c r="K26" i="7" l="1"/>
  <c r="H27" i="7" s="1"/>
  <c r="Q26" i="7"/>
  <c r="I27" i="7"/>
  <c r="K27" i="7" l="1"/>
  <c r="H28" i="7" s="1"/>
  <c r="Q27" i="7"/>
  <c r="Q28" i="7" s="1"/>
  <c r="I28" i="7"/>
  <c r="K28" i="7" l="1"/>
  <c r="H29" i="7" s="1"/>
  <c r="I29" i="7" s="1"/>
  <c r="R28" i="7"/>
  <c r="K29" i="7" l="1"/>
  <c r="H30" i="7" s="1"/>
  <c r="I30" i="7" s="1"/>
  <c r="R29" i="7"/>
  <c r="K30" i="7" l="1"/>
  <c r="H31" i="7" s="1"/>
  <c r="I31" i="7" s="1"/>
  <c r="R30" i="7"/>
  <c r="K31" i="7" l="1"/>
  <c r="H32" i="7" s="1"/>
  <c r="R31" i="7"/>
  <c r="I32" i="7"/>
  <c r="K32" i="7" l="1"/>
  <c r="H33" i="7" s="1"/>
  <c r="R32" i="7"/>
  <c r="I33" i="7"/>
  <c r="K33" i="7" l="1"/>
  <c r="H34" i="7" s="1"/>
  <c r="R33" i="7"/>
  <c r="I34" i="7"/>
  <c r="K34" i="7" l="1"/>
  <c r="H35" i="7" s="1"/>
  <c r="R34" i="7"/>
  <c r="I35" i="7"/>
  <c r="K35" i="7" l="1"/>
  <c r="H36" i="7" s="1"/>
  <c r="R35" i="7"/>
  <c r="I36" i="7"/>
  <c r="K36" i="7" l="1"/>
  <c r="H37" i="7" s="1"/>
  <c r="R36" i="7"/>
  <c r="I37" i="7"/>
  <c r="K37" i="7" l="1"/>
  <c r="H38" i="7" s="1"/>
  <c r="I38" i="7" s="1"/>
  <c r="R37" i="7"/>
  <c r="K38" i="7" l="1"/>
  <c r="H39" i="7" s="1"/>
  <c r="I39" i="7" s="1"/>
  <c r="R38" i="7"/>
  <c r="K39" i="7" l="1"/>
  <c r="H40" i="7" s="1"/>
  <c r="R39" i="7"/>
  <c r="I40" i="7"/>
  <c r="K40" i="7" l="1"/>
  <c r="H41" i="7" s="1"/>
  <c r="R40" i="7"/>
  <c r="I41" i="7"/>
  <c r="K41" i="7" l="1"/>
  <c r="H42" i="7" s="1"/>
  <c r="I42" i="7" s="1"/>
  <c r="R41" i="7"/>
  <c r="K42" i="7" l="1"/>
  <c r="H43" i="7" s="1"/>
  <c r="R42" i="7"/>
  <c r="I43" i="7"/>
  <c r="R43" i="7" s="1"/>
  <c r="R44" i="7" l="1"/>
  <c r="S44" i="7" s="1"/>
  <c r="K43" i="7"/>
  <c r="I44" i="7"/>
  <c r="R46" i="7" l="1"/>
</calcChain>
</file>

<file path=xl/sharedStrings.xml><?xml version="1.0" encoding="utf-8"?>
<sst xmlns="http://schemas.openxmlformats.org/spreadsheetml/2006/main" count="134" uniqueCount="111">
  <si>
    <t>Detail of Repayment of EDC Canada Loan</t>
  </si>
  <si>
    <t>S.No.</t>
  </si>
  <si>
    <t>Financial Year</t>
  </si>
  <si>
    <t>Date</t>
  </si>
  <si>
    <t>Amount Outstanding</t>
  </si>
  <si>
    <t>2019-20</t>
  </si>
  <si>
    <t>30.04.2019</t>
  </si>
  <si>
    <t>31.10.2019</t>
  </si>
  <si>
    <t>2020-21</t>
  </si>
  <si>
    <t>30.04.2020</t>
  </si>
  <si>
    <t>31.10.2020</t>
  </si>
  <si>
    <t>2021-22</t>
  </si>
  <si>
    <t>30.04.2021</t>
  </si>
  <si>
    <t>31.10.2021</t>
  </si>
  <si>
    <t>2022-23</t>
  </si>
  <si>
    <t>30.04.2022</t>
  </si>
  <si>
    <t>31.10.2022</t>
  </si>
  <si>
    <t>2023-24</t>
  </si>
  <si>
    <t>30.04.2023</t>
  </si>
  <si>
    <t>31.10.2023</t>
  </si>
  <si>
    <t>2024-25</t>
  </si>
  <si>
    <t>30.04.2024</t>
  </si>
  <si>
    <t>31.10.2024</t>
  </si>
  <si>
    <t>2025-26</t>
  </si>
  <si>
    <t>30.04.2025</t>
  </si>
  <si>
    <t>31.10.2025</t>
  </si>
  <si>
    <t>2026-27</t>
  </si>
  <si>
    <t>30.04.2026</t>
  </si>
  <si>
    <t>31.10.2026</t>
  </si>
  <si>
    <t>2027-28</t>
  </si>
  <si>
    <t>30.04.2027</t>
  </si>
  <si>
    <t>31.10.2027</t>
  </si>
  <si>
    <t>2028-29</t>
  </si>
  <si>
    <t>30.04.2028</t>
  </si>
  <si>
    <t>31.10.2028</t>
  </si>
  <si>
    <t>2029-30</t>
  </si>
  <si>
    <t>30.04.2029</t>
  </si>
  <si>
    <t>31.10.2029</t>
  </si>
  <si>
    <t>2030-31</t>
  </si>
  <si>
    <t>30.04.2030</t>
  </si>
  <si>
    <t>31.10.2030</t>
  </si>
  <si>
    <t>2031-32</t>
  </si>
  <si>
    <t>30.04.2031</t>
  </si>
  <si>
    <t>31.10.2031</t>
  </si>
  <si>
    <t>2032-33</t>
  </si>
  <si>
    <t>30.04.2032</t>
  </si>
  <si>
    <t>31.10.2032</t>
  </si>
  <si>
    <t>2033-34</t>
  </si>
  <si>
    <t>30.04.2033</t>
  </si>
  <si>
    <t>31.10.2033</t>
  </si>
  <si>
    <t>2034-35</t>
  </si>
  <si>
    <t>30.04.2034</t>
  </si>
  <si>
    <t>31.10.2034</t>
  </si>
  <si>
    <t>2035-36</t>
  </si>
  <si>
    <t>30.04.2035</t>
  </si>
  <si>
    <t>31.10.2035</t>
  </si>
  <si>
    <t>2036-37</t>
  </si>
  <si>
    <t>30.04.2036</t>
  </si>
  <si>
    <t>31.10.2036</t>
  </si>
  <si>
    <t>2037-38</t>
  </si>
  <si>
    <t>30.04.2037</t>
  </si>
  <si>
    <t>31.10.2037</t>
  </si>
  <si>
    <t>2038-39</t>
  </si>
  <si>
    <t>30.04.2038</t>
  </si>
  <si>
    <t>31.10.2038</t>
  </si>
  <si>
    <t>2039-40</t>
  </si>
  <si>
    <t>30.04.2039</t>
  </si>
  <si>
    <t>31.10.2039</t>
  </si>
  <si>
    <t>(IN USD)</t>
  </si>
  <si>
    <t>Balance as on 31.03.2019</t>
  </si>
  <si>
    <t>Amount Payable</t>
  </si>
  <si>
    <t>Discounting rate</t>
  </si>
  <si>
    <t>Discounted Value</t>
  </si>
  <si>
    <t>Interest Expense A/c     Dr.</t>
  </si>
  <si>
    <t>Lease repayment Installment</t>
  </si>
  <si>
    <t>Opening Balance of Lease liability</t>
  </si>
  <si>
    <t>No of months for discounting</t>
  </si>
  <si>
    <t>Opening Value of Right to use Asset</t>
  </si>
  <si>
    <t>Depreciation on Asset</t>
  </si>
  <si>
    <t>Closing value of asset</t>
  </si>
  <si>
    <t>Depreciation for a month</t>
  </si>
  <si>
    <t>Asset A/c                 Dr.</t>
  </si>
  <si>
    <t>To Lease Liability</t>
  </si>
  <si>
    <t>(Being Initial Recognition of Right to use Asset and Lease Liability as per Modified Retrospective Method)</t>
  </si>
  <si>
    <t>Lease Liability A/c      Dr.</t>
  </si>
  <si>
    <t>To Bank/Payable A/c</t>
  </si>
  <si>
    <t>To Lease Liability A/c</t>
  </si>
  <si>
    <t>Depreciation A/c     Dr.</t>
  </si>
  <si>
    <t>To Asset A/c</t>
  </si>
  <si>
    <t>TOTAL</t>
  </si>
  <si>
    <t>Right to Use Asset And Lease Liabilty- J.V.</t>
  </si>
  <si>
    <t>Monthly Payments</t>
  </si>
  <si>
    <t>Closing Balance of Lease liability</t>
  </si>
  <si>
    <t>Interest on lease liability</t>
  </si>
  <si>
    <t>Retain Earnings     Dr.</t>
  </si>
  <si>
    <t>CURRENT LEASE LIAB</t>
  </si>
  <si>
    <t>NON CURRENT  LEASE LIAB</t>
  </si>
  <si>
    <t>Entry for 01.04.2019 (Initial Recognition)</t>
  </si>
  <si>
    <t>Source value</t>
  </si>
  <si>
    <t>Balancing value</t>
  </si>
  <si>
    <t>Entry for every month from 01.04.2019-31.03.2020 (Subsequent Recognition)</t>
  </si>
  <si>
    <t>Date (till period of lease)</t>
  </si>
  <si>
    <t>THE STATE TRADING CORPORATION OF INDIA LTD.</t>
  </si>
  <si>
    <t>Statement of Lease Liability</t>
  </si>
  <si>
    <t>Annexure-XXXIII</t>
  </si>
  <si>
    <t>(Amount in Rs.)</t>
  </si>
  <si>
    <t>Total period of lease in months</t>
  </si>
  <si>
    <t>Period of lease before 01.04.2019</t>
  </si>
  <si>
    <t>Current accounting period</t>
  </si>
  <si>
    <t>Period of lease after 31.03.2020 till end of lease period</t>
  </si>
  <si>
    <t>JV To be passed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</si>
</sst>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7">
    <xf numFmtId="0" fontId="0" fillId="0" borderId="0" xfId="0"/>
    <xf numFmtId="43" fontId="0" fillId="0" borderId="0" xfId="1" applyFont="1"/>
    <xf numFmtId="0" fontId="0" fillId="0" borderId="1" xfId="0" applyBorder="1" applyAlignment="1">
      <alignment wrapText="1"/>
    </xf>
    <xf numFmtId="43" fontId="0" fillId="0" borderId="1" xfId="1" applyFont="1" applyBorder="1" applyAlignment="1">
      <alignment wrapText="1"/>
    </xf>
    <xf numFmtId="0" fontId="0" fillId="0" borderId="0" xfId="0" applyAlignment="1">
      <alignment wrapText="1"/>
    </xf>
    <xf numFmtId="0" fontId="0" fillId="0" borderId="1" xfId="0" applyBorder="1"/>
    <xf numFmtId="43" fontId="0" fillId="0" borderId="1" xfId="1" applyFont="1" applyBorder="1"/>
    <xf numFmtId="43" fontId="2" fillId="0" borderId="1" xfId="1" applyFont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43" fontId="2" fillId="0" borderId="0" xfId="1" applyFont="1"/>
    <xf numFmtId="0" fontId="2" fillId="0" borderId="0" xfId="0" applyFont="1"/>
    <xf numFmtId="43" fontId="0" fillId="0" borderId="0" xfId="1" applyFont="1" applyBorder="1"/>
    <xf numFmtId="0" fontId="0" fillId="0" borderId="0" xfId="0" applyBorder="1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Fill="1"/>
    <xf numFmtId="164" fontId="2" fillId="0" borderId="1" xfId="1" applyNumberFormat="1" applyFont="1" applyBorder="1"/>
    <xf numFmtId="164" fontId="2" fillId="0" borderId="1" xfId="0" applyNumberFormat="1" applyFont="1" applyBorder="1"/>
    <xf numFmtId="0" fontId="3" fillId="0" borderId="2" xfId="0" applyFont="1" applyBorder="1"/>
    <xf numFmtId="0" fontId="0" fillId="0" borderId="3" xfId="0" applyBorder="1"/>
    <xf numFmtId="43" fontId="0" fillId="0" borderId="3" xfId="1" applyFont="1" applyBorder="1"/>
    <xf numFmtId="43" fontId="0" fillId="0" borderId="4" xfId="1" applyFont="1" applyBorder="1"/>
    <xf numFmtId="0" fontId="0" fillId="0" borderId="5" xfId="0" applyBorder="1"/>
    <xf numFmtId="43" fontId="0" fillId="0" borderId="6" xfId="1" applyFont="1" applyBorder="1"/>
    <xf numFmtId="0" fontId="0" fillId="0" borderId="7" xfId="0" applyBorder="1"/>
    <xf numFmtId="0" fontId="0" fillId="0" borderId="8" xfId="0" applyBorder="1"/>
    <xf numFmtId="43" fontId="0" fillId="0" borderId="8" xfId="1" applyFont="1" applyBorder="1"/>
    <xf numFmtId="43" fontId="0" fillId="0" borderId="9" xfId="1" applyFont="1" applyBorder="1"/>
    <xf numFmtId="0" fontId="0" fillId="2" borderId="0" xfId="0" applyFill="1"/>
    <xf numFmtId="0" fontId="0" fillId="0" borderId="1" xfId="0" applyFill="1" applyBorder="1"/>
    <xf numFmtId="0" fontId="2" fillId="2" borderId="0" xfId="0" applyFont="1" applyFill="1" applyBorder="1" applyAlignment="1">
      <alignment horizontal="center" vertical="center" wrapText="1"/>
    </xf>
    <xf numFmtId="164" fontId="2" fillId="0" borderId="1" xfId="0" applyNumberFormat="1" applyFont="1" applyFill="1" applyBorder="1"/>
    <xf numFmtId="43" fontId="2" fillId="3" borderId="1" xfId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3" borderId="5" xfId="0" applyFill="1" applyBorder="1"/>
    <xf numFmtId="0" fontId="0" fillId="3" borderId="0" xfId="0" applyFill="1" applyBorder="1"/>
    <xf numFmtId="43" fontId="0" fillId="3" borderId="0" xfId="1" applyFont="1" applyFill="1" applyBorder="1"/>
    <xf numFmtId="43" fontId="0" fillId="3" borderId="6" xfId="1" applyFont="1" applyFill="1" applyBorder="1"/>
    <xf numFmtId="0" fontId="2" fillId="0" borderId="1" xfId="0" applyFont="1" applyBorder="1"/>
    <xf numFmtId="0" fontId="0" fillId="0" borderId="0" xfId="0" applyAlignment="1">
      <alignment horizontal="right"/>
    </xf>
    <xf numFmtId="164" fontId="0" fillId="0" borderId="0" xfId="0" applyNumberFormat="1" applyFill="1"/>
    <xf numFmtId="0" fontId="2" fillId="3" borderId="13" xfId="0" applyFont="1" applyFill="1" applyBorder="1" applyAlignment="1">
      <alignment horizontal="center" vertical="center" wrapText="1"/>
    </xf>
    <xf numFmtId="164" fontId="2" fillId="0" borderId="0" xfId="0" applyNumberFormat="1" applyFont="1" applyFill="1"/>
    <xf numFmtId="164" fontId="0" fillId="2" borderId="0" xfId="0" applyNumberFormat="1" applyFill="1"/>
    <xf numFmtId="14" fontId="0" fillId="2" borderId="1" xfId="0" applyNumberFormat="1" applyFont="1" applyFill="1" applyBorder="1"/>
    <xf numFmtId="164" fontId="1" fillId="2" borderId="1" xfId="1" applyNumberFormat="1" applyFont="1" applyFill="1" applyBorder="1"/>
    <xf numFmtId="10" fontId="1" fillId="2" borderId="1" xfId="1" applyNumberFormat="1" applyFont="1" applyFill="1" applyBorder="1"/>
    <xf numFmtId="0" fontId="0" fillId="2" borderId="1" xfId="0" applyNumberFormat="1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 vertical="center" wrapText="1"/>
    </xf>
    <xf numFmtId="164" fontId="2" fillId="2" borderId="1" xfId="1" applyNumberFormat="1" applyFont="1" applyFill="1" applyBorder="1"/>
    <xf numFmtId="164" fontId="2" fillId="2" borderId="1" xfId="1" applyNumberFormat="1" applyFont="1" applyFill="1" applyBorder="1" applyAlignment="1">
      <alignment horizontal="center" vertical="center" wrapText="1"/>
    </xf>
    <xf numFmtId="164" fontId="0" fillId="2" borderId="1" xfId="1" applyNumberFormat="1" applyFont="1" applyFill="1" applyBorder="1"/>
    <xf numFmtId="164" fontId="1" fillId="2" borderId="1" xfId="1" applyNumberFormat="1" applyFont="1" applyFill="1" applyBorder="1" applyAlignment="1">
      <alignment horizontal="center" vertical="center" wrapText="1"/>
    </xf>
    <xf numFmtId="14" fontId="0" fillId="5" borderId="1" xfId="0" applyNumberFormat="1" applyFont="1" applyFill="1" applyBorder="1"/>
    <xf numFmtId="164" fontId="1" fillId="5" borderId="1" xfId="1" applyNumberFormat="1" applyFont="1" applyFill="1" applyBorder="1"/>
    <xf numFmtId="0" fontId="0" fillId="5" borderId="0" xfId="0" applyFill="1"/>
    <xf numFmtId="164" fontId="0" fillId="5" borderId="1" xfId="1" applyNumberFormat="1" applyFont="1" applyFill="1" applyBorder="1"/>
    <xf numFmtId="164" fontId="1" fillId="5" borderId="1" xfId="1" applyNumberFormat="1" applyFont="1" applyFill="1" applyBorder="1" applyAlignment="1">
      <alignment horizontal="center" vertical="center" wrapText="1"/>
    </xf>
    <xf numFmtId="14" fontId="0" fillId="5" borderId="1" xfId="0" applyNumberFormat="1" applyFill="1" applyBorder="1"/>
    <xf numFmtId="14" fontId="0" fillId="6" borderId="1" xfId="0" applyNumberFormat="1" applyFill="1" applyBorder="1"/>
    <xf numFmtId="164" fontId="0" fillId="6" borderId="1" xfId="1" applyNumberFormat="1" applyFont="1" applyFill="1" applyBorder="1"/>
    <xf numFmtId="0" fontId="0" fillId="6" borderId="0" xfId="0" applyFill="1"/>
    <xf numFmtId="164" fontId="1" fillId="6" borderId="1" xfId="1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164" fontId="0" fillId="0" borderId="0" xfId="1" applyNumberFormat="1" applyFont="1" applyBorder="1" applyAlignment="1">
      <alignment horizontal="right" vertical="center" wrapText="1"/>
    </xf>
    <xf numFmtId="0" fontId="0" fillId="0" borderId="0" xfId="0" applyFill="1" applyAlignment="1">
      <alignment vertical="center"/>
    </xf>
    <xf numFmtId="0" fontId="0" fillId="2" borderId="0" xfId="0" applyNumberFormat="1" applyFill="1" applyBorder="1" applyAlignment="1">
      <alignment horizontal="center" vertical="center" wrapText="1"/>
    </xf>
    <xf numFmtId="0" fontId="0" fillId="0" borderId="0" xfId="0" applyNumberFormat="1" applyAlignment="1">
      <alignment vertical="center"/>
    </xf>
    <xf numFmtId="14" fontId="0" fillId="5" borderId="0" xfId="0" applyNumberFormat="1" applyFill="1" applyAlignment="1">
      <alignment horizontal="center" vertical="center" wrapText="1"/>
    </xf>
    <xf numFmtId="0" fontId="0" fillId="6" borderId="0" xfId="0" applyNumberFormat="1" applyFill="1" applyAlignment="1">
      <alignment horizontal="center" vertical="center" wrapText="1"/>
    </xf>
    <xf numFmtId="0" fontId="0" fillId="0" borderId="0" xfId="0" applyAlignment="1">
      <alignment vertical="center"/>
    </xf>
    <xf numFmtId="43" fontId="0" fillId="0" borderId="0" xfId="0" applyNumberFormat="1" applyFill="1" applyAlignment="1">
      <alignment vertical="center"/>
    </xf>
    <xf numFmtId="0" fontId="2" fillId="0" borderId="0" xfId="0" applyFont="1" applyFill="1" applyAlignment="1">
      <alignment vertical="center" wrapText="1"/>
    </xf>
    <xf numFmtId="164" fontId="2" fillId="0" borderId="0" xfId="1" applyNumberFormat="1" applyFont="1" applyFill="1" applyAlignment="1">
      <alignment vertical="center"/>
    </xf>
    <xf numFmtId="164" fontId="1" fillId="2" borderId="1" xfId="1" applyNumberFormat="1" applyFont="1" applyFill="1" applyBorder="1" applyAlignment="1">
      <alignment horizontal="center"/>
    </xf>
    <xf numFmtId="164" fontId="1" fillId="5" borderId="1" xfId="1" applyNumberFormat="1" applyFont="1" applyFill="1" applyBorder="1" applyAlignment="1">
      <alignment horizontal="center"/>
    </xf>
    <xf numFmtId="164" fontId="0" fillId="5" borderId="1" xfId="1" applyNumberFormat="1" applyFont="1" applyFill="1" applyBorder="1" applyAlignment="1">
      <alignment horizontal="center"/>
    </xf>
    <xf numFmtId="164" fontId="0" fillId="6" borderId="1" xfId="1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5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6" xfId="0" applyBorder="1" applyAlignment="1">
      <alignment wrapText="1"/>
    </xf>
    <xf numFmtId="0" fontId="4" fillId="4" borderId="10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5" xfId="0" applyFont="1" applyBorder="1" applyAlignment="1">
      <alignment wrapText="1"/>
    </xf>
    <xf numFmtId="0" fontId="3" fillId="0" borderId="0" xfId="0" applyFont="1" applyBorder="1" applyAlignment="1">
      <alignment wrapText="1"/>
    </xf>
    <xf numFmtId="0" fontId="3" fillId="0" borderId="6" xfId="0" applyFont="1" applyBorder="1" applyAlignment="1">
      <alignment wrapText="1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right"/>
    </xf>
    <xf numFmtId="0" fontId="0" fillId="0" borderId="0" xfId="0" applyAlignment="1">
      <alignment horizontal="right"/>
    </xf>
    <xf numFmtId="0" fontId="2" fillId="0" borderId="14" xfId="0" applyFont="1" applyBorder="1" applyAlignment="1">
      <alignment vertical="center"/>
    </xf>
    <xf numFmtId="0" fontId="2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2:J26"/>
  <sheetViews>
    <sheetView tabSelected="1" view="pageBreakPreview" zoomScale="60" zoomScaleNormal="100" workbookViewId="0">
      <selection activeCell="B2" sqref="B2:J3"/>
    </sheetView>
  </sheetViews>
  <sheetFormatPr defaultRowHeight="15" x14ac:dyDescent="0.25"/>
  <cols>
    <col min="1" max="1" width="2.140625" customWidth="1"/>
    <col min="2" max="2" width="6.7109375" customWidth="1"/>
    <col min="4" max="4" width="14" bestFit="1" customWidth="1"/>
    <col min="5" max="5" width="13.28515625" style="1" customWidth="1"/>
    <col min="6" max="6" width="13.28515625" style="1" bestFit="1" customWidth="1"/>
    <col min="7" max="8" width="14.28515625" bestFit="1" customWidth="1"/>
  </cols>
  <sheetData>
    <row r="2" spans="2:10" ht="15" customHeight="1" x14ac:dyDescent="0.25">
      <c r="B2" s="87" t="s">
        <v>110</v>
      </c>
      <c r="C2" s="87"/>
      <c r="D2" s="87"/>
      <c r="E2" s="87"/>
      <c r="F2" s="87"/>
      <c r="G2" s="87"/>
      <c r="H2" s="87"/>
      <c r="I2" s="87"/>
      <c r="J2" s="87"/>
    </row>
    <row r="3" spans="2:10" ht="15" customHeight="1" x14ac:dyDescent="0.25">
      <c r="B3" s="87"/>
      <c r="C3" s="87"/>
      <c r="D3" s="87"/>
      <c r="E3" s="87"/>
      <c r="F3" s="87"/>
      <c r="G3" s="87"/>
      <c r="H3" s="87"/>
      <c r="I3" s="87"/>
      <c r="J3" s="87"/>
    </row>
    <row r="5" spans="2:10" ht="15.75" thickBot="1" x14ac:dyDescent="0.3"/>
    <row r="6" spans="2:10" ht="19.5" thickBot="1" x14ac:dyDescent="0.3">
      <c r="B6" s="84" t="s">
        <v>90</v>
      </c>
      <c r="C6" s="85"/>
      <c r="D6" s="85"/>
      <c r="E6" s="85"/>
      <c r="F6" s="86"/>
    </row>
    <row r="7" spans="2:10" ht="11.25" customHeight="1" x14ac:dyDescent="0.25">
      <c r="B7" s="12"/>
    </row>
    <row r="8" spans="2:10" ht="15.75" thickBot="1" x14ac:dyDescent="0.3">
      <c r="G8" t="s">
        <v>98</v>
      </c>
    </row>
    <row r="9" spans="2:10" ht="15.75" x14ac:dyDescent="0.25">
      <c r="B9" s="19" t="s">
        <v>97</v>
      </c>
      <c r="C9" s="20"/>
      <c r="D9" s="20"/>
      <c r="E9" s="21"/>
      <c r="F9" s="22"/>
    </row>
    <row r="10" spans="2:10" ht="6.75" customHeight="1" x14ac:dyDescent="0.25">
      <c r="B10" s="36"/>
      <c r="C10" s="37"/>
      <c r="D10" s="37"/>
      <c r="E10" s="38"/>
      <c r="F10" s="39"/>
    </row>
    <row r="11" spans="2:10" x14ac:dyDescent="0.25">
      <c r="B11" s="23" t="s">
        <v>81</v>
      </c>
      <c r="C11" s="14"/>
      <c r="D11" s="14"/>
      <c r="E11" s="13"/>
      <c r="F11" s="24"/>
      <c r="G11" t="str">
        <f>+'Working- IND AS 116'!O6&amp;" as on 31.03.2019"</f>
        <v>Closing value of asset as on 31.03.2019</v>
      </c>
    </row>
    <row r="12" spans="2:10" x14ac:dyDescent="0.25">
      <c r="B12" s="23" t="s">
        <v>94</v>
      </c>
      <c r="C12" s="14"/>
      <c r="D12" s="14"/>
      <c r="E12" s="13">
        <f>F13-E11</f>
        <v>0</v>
      </c>
      <c r="F12" s="24"/>
      <c r="G12" t="s">
        <v>99</v>
      </c>
    </row>
    <row r="13" spans="2:10" x14ac:dyDescent="0.25">
      <c r="B13" s="23"/>
      <c r="C13" s="14" t="s">
        <v>82</v>
      </c>
      <c r="D13" s="14"/>
      <c r="E13" s="13"/>
      <c r="F13" s="24"/>
      <c r="G13" t="str">
        <f>+'Working- IND AS 116'!K6&amp;" as on 31.03.2019"</f>
        <v>Closing Balance of Lease liability as on 31.03.2019</v>
      </c>
    </row>
    <row r="14" spans="2:10" x14ac:dyDescent="0.25">
      <c r="B14" s="81" t="s">
        <v>83</v>
      </c>
      <c r="C14" s="82"/>
      <c r="D14" s="82"/>
      <c r="E14" s="82"/>
      <c r="F14" s="83"/>
    </row>
    <row r="15" spans="2:10" x14ac:dyDescent="0.25">
      <c r="B15" s="81"/>
      <c r="C15" s="82"/>
      <c r="D15" s="82"/>
      <c r="E15" s="82"/>
      <c r="F15" s="83"/>
    </row>
    <row r="16" spans="2:10" x14ac:dyDescent="0.25">
      <c r="B16" s="23"/>
      <c r="C16" s="14"/>
      <c r="D16" s="14"/>
      <c r="E16" s="13"/>
      <c r="F16" s="24"/>
    </row>
    <row r="17" spans="2:6" ht="30" customHeight="1" x14ac:dyDescent="0.25">
      <c r="B17" s="88" t="s">
        <v>100</v>
      </c>
      <c r="C17" s="89"/>
      <c r="D17" s="89"/>
      <c r="E17" s="89"/>
      <c r="F17" s="90"/>
    </row>
    <row r="18" spans="2:6" ht="6" customHeight="1" x14ac:dyDescent="0.25">
      <c r="B18" s="36"/>
      <c r="C18" s="37"/>
      <c r="D18" s="37"/>
      <c r="E18" s="38"/>
      <c r="F18" s="39"/>
    </row>
    <row r="19" spans="2:6" x14ac:dyDescent="0.25">
      <c r="B19" s="23" t="s">
        <v>84</v>
      </c>
      <c r="C19" s="14"/>
      <c r="D19" s="14"/>
      <c r="E19" s="13"/>
      <c r="F19" s="24"/>
    </row>
    <row r="20" spans="2:6" x14ac:dyDescent="0.25">
      <c r="B20" s="23"/>
      <c r="C20" s="14" t="s">
        <v>85</v>
      </c>
      <c r="D20" s="14"/>
      <c r="E20" s="13"/>
      <c r="F20" s="24">
        <f>+E19</f>
        <v>0</v>
      </c>
    </row>
    <row r="21" spans="2:6" x14ac:dyDescent="0.25">
      <c r="B21" s="23"/>
      <c r="C21" s="14"/>
      <c r="D21" s="14"/>
      <c r="E21" s="13"/>
      <c r="F21" s="24"/>
    </row>
    <row r="22" spans="2:6" x14ac:dyDescent="0.25">
      <c r="B22" s="23" t="s">
        <v>73</v>
      </c>
      <c r="C22" s="14"/>
      <c r="D22" s="14"/>
      <c r="E22" s="13"/>
      <c r="F22" s="24"/>
    </row>
    <row r="23" spans="2:6" x14ac:dyDescent="0.25">
      <c r="B23" s="23"/>
      <c r="C23" s="14" t="s">
        <v>86</v>
      </c>
      <c r="D23" s="14"/>
      <c r="E23" s="13"/>
      <c r="F23" s="24">
        <f>+E22</f>
        <v>0</v>
      </c>
    </row>
    <row r="24" spans="2:6" x14ac:dyDescent="0.25">
      <c r="B24" s="23"/>
      <c r="C24" s="14"/>
      <c r="D24" s="14"/>
      <c r="E24" s="13"/>
      <c r="F24" s="24"/>
    </row>
    <row r="25" spans="2:6" x14ac:dyDescent="0.25">
      <c r="B25" s="23" t="s">
        <v>87</v>
      </c>
      <c r="C25" s="14"/>
      <c r="D25" s="14"/>
      <c r="E25" s="13"/>
      <c r="F25" s="24"/>
    </row>
    <row r="26" spans="2:6" ht="15.75" thickBot="1" x14ac:dyDescent="0.3">
      <c r="B26" s="25"/>
      <c r="C26" s="26" t="s">
        <v>88</v>
      </c>
      <c r="D26" s="26"/>
      <c r="E26" s="27"/>
      <c r="F26" s="28">
        <f>+E25</f>
        <v>0</v>
      </c>
    </row>
  </sheetData>
  <mergeCells count="4">
    <mergeCell ref="B14:F15"/>
    <mergeCell ref="B6:F6"/>
    <mergeCell ref="B17:F17"/>
    <mergeCell ref="B2:J3"/>
  </mergeCells>
  <pageMargins left="0.7" right="0.7" top="0.75" bottom="0.75" header="0.3" footer="0.3"/>
  <pageSetup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6"/>
  <sheetViews>
    <sheetView view="pageBreakPreview" topLeftCell="A19" zoomScale="60" zoomScaleNormal="100" workbookViewId="0">
      <selection activeCell="B3" sqref="B3:O3"/>
    </sheetView>
  </sheetViews>
  <sheetFormatPr defaultRowHeight="15" x14ac:dyDescent="0.25"/>
  <cols>
    <col min="1" max="1" width="1.28515625" style="16" customWidth="1"/>
    <col min="2" max="2" width="17" customWidth="1"/>
    <col min="3" max="3" width="15.85546875" bestFit="1" customWidth="1"/>
    <col min="4" max="4" width="13.28515625" customWidth="1"/>
    <col min="5" max="5" width="13.28515625" style="41" bestFit="1" customWidth="1"/>
    <col min="6" max="6" width="12.140625" bestFit="1" customWidth="1"/>
    <col min="7" max="7" width="0.85546875" customWidth="1"/>
    <col min="8" max="8" width="14.85546875" bestFit="1" customWidth="1"/>
    <col min="9" max="9" width="12.140625" bestFit="1" customWidth="1"/>
    <col min="10" max="10" width="12.7109375" customWidth="1"/>
    <col min="11" max="11" width="14.85546875" bestFit="1" customWidth="1"/>
    <col min="12" max="12" width="0.85546875" style="16" customWidth="1"/>
    <col min="13" max="13" width="13.28515625" style="16" bestFit="1" customWidth="1"/>
    <col min="14" max="14" width="12.5703125" style="16" customWidth="1"/>
    <col min="15" max="15" width="12.7109375" style="16" bestFit="1" customWidth="1"/>
    <col min="16" max="16" width="9.140625" style="16"/>
    <col min="17" max="19" width="10.5703125" style="16" bestFit="1" customWidth="1"/>
    <col min="20" max="16384" width="9.140625" style="16"/>
  </cols>
  <sheetData>
    <row r="1" spans="1:18" x14ac:dyDescent="0.25">
      <c r="A1" s="91" t="s">
        <v>102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</row>
    <row r="2" spans="1:18" x14ac:dyDescent="0.25">
      <c r="A2" s="65"/>
      <c r="B2" s="93" t="s">
        <v>104</v>
      </c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</row>
    <row r="3" spans="1:18" x14ac:dyDescent="0.25">
      <c r="B3" s="92" t="s">
        <v>103</v>
      </c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</row>
    <row r="4" spans="1:18" x14ac:dyDescent="0.25">
      <c r="B4" s="94" t="s">
        <v>105</v>
      </c>
      <c r="C4" s="94"/>
      <c r="D4" s="94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</row>
    <row r="5" spans="1:18" s="67" customFormat="1" ht="75" x14ac:dyDescent="0.25">
      <c r="B5" s="95" t="s">
        <v>106</v>
      </c>
      <c r="C5" s="95"/>
      <c r="D5" s="95"/>
      <c r="E5" s="66">
        <v>36</v>
      </c>
      <c r="F5" s="68" t="s">
        <v>107</v>
      </c>
      <c r="G5" s="69"/>
      <c r="H5" s="70" t="s">
        <v>108</v>
      </c>
      <c r="I5" s="71" t="s">
        <v>109</v>
      </c>
      <c r="J5" s="72"/>
      <c r="K5" s="72"/>
      <c r="L5" s="73"/>
      <c r="M5" s="74" t="s">
        <v>80</v>
      </c>
      <c r="N5" s="75">
        <f>+M7/E5</f>
        <v>7673.90438182652</v>
      </c>
    </row>
    <row r="6" spans="1:18" ht="60" x14ac:dyDescent="0.25">
      <c r="B6" s="33" t="s">
        <v>101</v>
      </c>
      <c r="C6" s="33" t="s">
        <v>91</v>
      </c>
      <c r="D6" s="33" t="s">
        <v>71</v>
      </c>
      <c r="E6" s="34" t="s">
        <v>76</v>
      </c>
      <c r="F6" s="35" t="s">
        <v>72</v>
      </c>
      <c r="G6" s="15"/>
      <c r="H6" s="35" t="s">
        <v>75</v>
      </c>
      <c r="I6" s="35" t="s">
        <v>93</v>
      </c>
      <c r="J6" s="35" t="s">
        <v>74</v>
      </c>
      <c r="K6" s="35" t="s">
        <v>92</v>
      </c>
      <c r="L6" s="29"/>
      <c r="M6" s="35" t="s">
        <v>77</v>
      </c>
      <c r="N6" s="35" t="s">
        <v>78</v>
      </c>
      <c r="O6" s="35" t="s">
        <v>79</v>
      </c>
      <c r="Q6" s="43" t="s">
        <v>95</v>
      </c>
      <c r="R6" s="43" t="s">
        <v>96</v>
      </c>
    </row>
    <row r="7" spans="1:18" x14ac:dyDescent="0.25">
      <c r="B7" s="46">
        <v>43495</v>
      </c>
      <c r="C7" s="47"/>
      <c r="D7" s="48"/>
      <c r="E7" s="49"/>
      <c r="F7" s="50"/>
      <c r="G7" s="31"/>
      <c r="H7" s="51">
        <f>+F44</f>
        <v>276260.55774575472</v>
      </c>
      <c r="I7" s="52">
        <v>0</v>
      </c>
      <c r="J7" s="52">
        <v>0</v>
      </c>
      <c r="K7" s="51">
        <f>+H7+I7-J7</f>
        <v>276260.55774575472</v>
      </c>
      <c r="L7" s="29"/>
      <c r="M7" s="51">
        <f>+H7</f>
        <v>276260.55774575472</v>
      </c>
      <c r="N7" s="52">
        <v>0</v>
      </c>
      <c r="O7" s="52">
        <f>+M7-N7</f>
        <v>276260.55774575472</v>
      </c>
    </row>
    <row r="8" spans="1:18" x14ac:dyDescent="0.25">
      <c r="B8" s="46">
        <v>43524</v>
      </c>
      <c r="C8" s="47">
        <v>9000</v>
      </c>
      <c r="D8" s="48">
        <f>10.66%/12</f>
        <v>8.8833333333333334E-3</v>
      </c>
      <c r="E8" s="76">
        <v>1</v>
      </c>
      <c r="F8" s="47">
        <f>+C8/(1+D8)^(E8)</f>
        <v>8920.7539689095211</v>
      </c>
      <c r="G8" s="31"/>
      <c r="H8" s="47">
        <f>+K7</f>
        <v>276260.55774575472</v>
      </c>
      <c r="I8" s="53">
        <f>+H8*D8</f>
        <v>2454.1146213081211</v>
      </c>
      <c r="J8" s="53">
        <f t="shared" ref="J8:J9" si="0">+C8</f>
        <v>9000</v>
      </c>
      <c r="K8" s="53">
        <f t="shared" ref="K8:K43" si="1">+H8+I8-J8</f>
        <v>269714.67236706283</v>
      </c>
      <c r="L8" s="29"/>
      <c r="M8" s="47">
        <f>+O7</f>
        <v>276260.55774575472</v>
      </c>
      <c r="N8" s="47">
        <f>+$N$5</f>
        <v>7673.90438182652</v>
      </c>
      <c r="O8" s="54">
        <f>+M8-N8</f>
        <v>268586.6533639282</v>
      </c>
    </row>
    <row r="9" spans="1:18" x14ac:dyDescent="0.25">
      <c r="B9" s="46">
        <v>43555</v>
      </c>
      <c r="C9" s="47">
        <v>9000</v>
      </c>
      <c r="D9" s="48">
        <f t="shared" ref="D9:D43" si="2">10.66%/12</f>
        <v>8.8833333333333334E-3</v>
      </c>
      <c r="E9" s="76">
        <f>+E8+1</f>
        <v>2</v>
      </c>
      <c r="F9" s="47">
        <f>+C9/(1+D9)^(E9)</f>
        <v>8842.2057082016636</v>
      </c>
      <c r="G9" s="31"/>
      <c r="H9" s="47">
        <f>+K8</f>
        <v>269714.67236706283</v>
      </c>
      <c r="I9" s="53">
        <f>+H9*D9</f>
        <v>2395.9653395274081</v>
      </c>
      <c r="J9" s="53">
        <f t="shared" si="0"/>
        <v>9000</v>
      </c>
      <c r="K9" s="53">
        <f t="shared" si="1"/>
        <v>263110.63770659023</v>
      </c>
      <c r="L9" s="29"/>
      <c r="M9" s="47">
        <f>+O8</f>
        <v>268586.6533639282</v>
      </c>
      <c r="N9" s="47">
        <f>+$N$5</f>
        <v>7673.90438182652</v>
      </c>
      <c r="O9" s="54">
        <f>+M9-N9</f>
        <v>260912.74898210168</v>
      </c>
      <c r="Q9" s="45"/>
    </row>
    <row r="10" spans="1:18" x14ac:dyDescent="0.25">
      <c r="B10" s="55">
        <v>43585</v>
      </c>
      <c r="C10" s="47">
        <v>9000</v>
      </c>
      <c r="D10" s="48">
        <f t="shared" si="2"/>
        <v>8.8833333333333334E-3</v>
      </c>
      <c r="E10" s="77">
        <f>+E9+1</f>
        <v>3</v>
      </c>
      <c r="F10" s="56">
        <f t="shared" ref="F10:F43" si="3">+C10/(1+D10)^(E10)</f>
        <v>8764.3490739282661</v>
      </c>
      <c r="G10" s="57"/>
      <c r="H10" s="58">
        <f>+K9</f>
        <v>263110.63770659023</v>
      </c>
      <c r="I10" s="58">
        <f>+H10*D10</f>
        <v>2337.2994982935434</v>
      </c>
      <c r="J10" s="58">
        <f t="shared" ref="J10:J43" si="4">+C10</f>
        <v>9000</v>
      </c>
      <c r="K10" s="58">
        <f>+H10+I10-J10</f>
        <v>256447.93720488378</v>
      </c>
      <c r="L10" s="57"/>
      <c r="M10" s="58">
        <f>+O9</f>
        <v>260912.74898210168</v>
      </c>
      <c r="N10" s="58">
        <f>+$N$5</f>
        <v>7673.90438182652</v>
      </c>
      <c r="O10" s="59">
        <f>+M10-N10</f>
        <v>253238.84460027516</v>
      </c>
      <c r="Q10" s="45">
        <f t="shared" ref="Q10:Q15" si="5">+J10-I10</f>
        <v>6662.7005017064566</v>
      </c>
    </row>
    <row r="11" spans="1:18" x14ac:dyDescent="0.25">
      <c r="B11" s="55">
        <v>43616</v>
      </c>
      <c r="C11" s="47">
        <v>9000</v>
      </c>
      <c r="D11" s="48">
        <f t="shared" si="2"/>
        <v>8.8833333333333334E-3</v>
      </c>
      <c r="E11" s="77">
        <f>+E10+1</f>
        <v>4</v>
      </c>
      <c r="F11" s="56">
        <f t="shared" si="3"/>
        <v>8687.1779762393417</v>
      </c>
      <c r="G11" s="57"/>
      <c r="H11" s="58">
        <f>+K10</f>
        <v>256447.93720488378</v>
      </c>
      <c r="I11" s="58">
        <f t="shared" ref="I11:I43" si="6">+H11*D11</f>
        <v>2278.1125088367176</v>
      </c>
      <c r="J11" s="58">
        <f t="shared" si="4"/>
        <v>9000</v>
      </c>
      <c r="K11" s="58">
        <f t="shared" si="1"/>
        <v>249726.04971372051</v>
      </c>
      <c r="L11" s="57"/>
      <c r="M11" s="58">
        <f>+O10</f>
        <v>253238.84460027516</v>
      </c>
      <c r="N11" s="58">
        <f t="shared" ref="N11:N43" si="7">+$N$5</f>
        <v>7673.90438182652</v>
      </c>
      <c r="O11" s="59">
        <f t="shared" ref="O11:O43" si="8">+M11-N11</f>
        <v>245564.94021844864</v>
      </c>
      <c r="Q11" s="45">
        <f t="shared" si="5"/>
        <v>6721.8874911632829</v>
      </c>
    </row>
    <row r="12" spans="1:18" x14ac:dyDescent="0.25">
      <c r="B12" s="55">
        <v>43646</v>
      </c>
      <c r="C12" s="47">
        <v>9000</v>
      </c>
      <c r="D12" s="48">
        <f t="shared" si="2"/>
        <v>8.8833333333333334E-3</v>
      </c>
      <c r="E12" s="77">
        <f t="shared" ref="E12:E43" si="9">+E11+1</f>
        <v>5</v>
      </c>
      <c r="F12" s="56">
        <f t="shared" si="3"/>
        <v>8610.6863789067193</v>
      </c>
      <c r="G12" s="57"/>
      <c r="H12" s="58">
        <f t="shared" ref="H12:H43" si="10">+K11</f>
        <v>249726.04971372051</v>
      </c>
      <c r="I12" s="58">
        <f t="shared" si="6"/>
        <v>2218.3997416235507</v>
      </c>
      <c r="J12" s="58">
        <f t="shared" si="4"/>
        <v>9000</v>
      </c>
      <c r="K12" s="58">
        <f t="shared" si="1"/>
        <v>242944.44945534406</v>
      </c>
      <c r="L12" s="57"/>
      <c r="M12" s="58">
        <f t="shared" ref="M12:M43" si="11">+O11</f>
        <v>245564.94021844864</v>
      </c>
      <c r="N12" s="58">
        <f t="shared" si="7"/>
        <v>7673.90438182652</v>
      </c>
      <c r="O12" s="59">
        <f t="shared" si="8"/>
        <v>237891.03583662212</v>
      </c>
      <c r="Q12" s="45">
        <f t="shared" si="5"/>
        <v>6781.6002583764493</v>
      </c>
    </row>
    <row r="13" spans="1:18" x14ac:dyDescent="0.25">
      <c r="B13" s="60">
        <v>43677</v>
      </c>
      <c r="C13" s="47">
        <v>9000</v>
      </c>
      <c r="D13" s="48">
        <f t="shared" si="2"/>
        <v>8.8833333333333334E-3</v>
      </c>
      <c r="E13" s="78">
        <f t="shared" si="9"/>
        <v>6</v>
      </c>
      <c r="F13" s="58">
        <f t="shared" si="3"/>
        <v>8534.8682988519176</v>
      </c>
      <c r="G13" s="57"/>
      <c r="H13" s="58">
        <f t="shared" si="10"/>
        <v>242944.44945534406</v>
      </c>
      <c r="I13" s="58">
        <f t="shared" si="6"/>
        <v>2158.156525994973</v>
      </c>
      <c r="J13" s="58">
        <f t="shared" si="4"/>
        <v>9000</v>
      </c>
      <c r="K13" s="58">
        <f t="shared" si="1"/>
        <v>236102.60598133903</v>
      </c>
      <c r="L13" s="57"/>
      <c r="M13" s="58">
        <f t="shared" si="11"/>
        <v>237891.03583662212</v>
      </c>
      <c r="N13" s="58">
        <f t="shared" si="7"/>
        <v>7673.90438182652</v>
      </c>
      <c r="O13" s="59">
        <f t="shared" si="8"/>
        <v>230217.1314547956</v>
      </c>
      <c r="Q13" s="45">
        <f t="shared" si="5"/>
        <v>6841.843474005027</v>
      </c>
    </row>
    <row r="14" spans="1:18" x14ac:dyDescent="0.25">
      <c r="B14" s="60">
        <v>43708</v>
      </c>
      <c r="C14" s="47">
        <v>9000</v>
      </c>
      <c r="D14" s="48">
        <f t="shared" si="2"/>
        <v>8.8833333333333334E-3</v>
      </c>
      <c r="E14" s="78">
        <f t="shared" si="9"/>
        <v>7</v>
      </c>
      <c r="F14" s="58">
        <f t="shared" si="3"/>
        <v>8459.7178056781449</v>
      </c>
      <c r="G14" s="57"/>
      <c r="H14" s="58">
        <f t="shared" si="10"/>
        <v>236102.60598133903</v>
      </c>
      <c r="I14" s="58">
        <f t="shared" si="6"/>
        <v>2097.3781498008952</v>
      </c>
      <c r="J14" s="58">
        <f t="shared" si="4"/>
        <v>9000</v>
      </c>
      <c r="K14" s="58">
        <f t="shared" si="1"/>
        <v>229199.98413113994</v>
      </c>
      <c r="L14" s="57"/>
      <c r="M14" s="58">
        <f t="shared" si="11"/>
        <v>230217.1314547956</v>
      </c>
      <c r="N14" s="58">
        <f t="shared" si="7"/>
        <v>7673.90438182652</v>
      </c>
      <c r="O14" s="59">
        <f t="shared" si="8"/>
        <v>222543.22707296908</v>
      </c>
      <c r="Q14" s="45">
        <f t="shared" si="5"/>
        <v>6902.6218501991043</v>
      </c>
    </row>
    <row r="15" spans="1:18" x14ac:dyDescent="0.25">
      <c r="B15" s="60">
        <v>43738</v>
      </c>
      <c r="C15" s="47">
        <v>9000</v>
      </c>
      <c r="D15" s="48">
        <f t="shared" si="2"/>
        <v>8.8833333333333334E-3</v>
      </c>
      <c r="E15" s="78">
        <f t="shared" si="9"/>
        <v>8</v>
      </c>
      <c r="F15" s="58">
        <f t="shared" si="3"/>
        <v>8385.2290212064272</v>
      </c>
      <c r="G15" s="57"/>
      <c r="H15" s="58">
        <f t="shared" si="10"/>
        <v>229199.98413113994</v>
      </c>
      <c r="I15" s="58">
        <f t="shared" si="6"/>
        <v>2036.0598590316265</v>
      </c>
      <c r="J15" s="58">
        <f t="shared" si="4"/>
        <v>9000</v>
      </c>
      <c r="K15" s="58">
        <f t="shared" si="1"/>
        <v>222236.04399017157</v>
      </c>
      <c r="L15" s="57"/>
      <c r="M15" s="58">
        <f t="shared" si="11"/>
        <v>222543.22707296908</v>
      </c>
      <c r="N15" s="58">
        <f t="shared" si="7"/>
        <v>7673.90438182652</v>
      </c>
      <c r="O15" s="59">
        <f t="shared" si="8"/>
        <v>214869.32269114256</v>
      </c>
      <c r="Q15" s="45">
        <f t="shared" si="5"/>
        <v>6963.9401409683733</v>
      </c>
      <c r="R15" s="42">
        <f>SUM(Q9:Q15)</f>
        <v>40874.593716418691</v>
      </c>
    </row>
    <row r="16" spans="1:18" x14ac:dyDescent="0.25">
      <c r="B16" s="60">
        <v>43769</v>
      </c>
      <c r="C16" s="47">
        <v>9000</v>
      </c>
      <c r="D16" s="48">
        <f t="shared" si="2"/>
        <v>8.8833333333333334E-3</v>
      </c>
      <c r="E16" s="78">
        <f t="shared" si="9"/>
        <v>9</v>
      </c>
      <c r="F16" s="58">
        <f t="shared" si="3"/>
        <v>8311.396119015837</v>
      </c>
      <c r="G16" s="57"/>
      <c r="H16" s="58">
        <f t="shared" si="10"/>
        <v>222236.04399017157</v>
      </c>
      <c r="I16" s="58">
        <f t="shared" si="6"/>
        <v>1974.1968574460241</v>
      </c>
      <c r="J16" s="58">
        <f t="shared" si="4"/>
        <v>9000</v>
      </c>
      <c r="K16" s="58">
        <f t="shared" si="1"/>
        <v>215210.24084761759</v>
      </c>
      <c r="L16" s="57"/>
      <c r="M16" s="58">
        <f t="shared" si="11"/>
        <v>214869.32269114256</v>
      </c>
      <c r="N16" s="58">
        <f t="shared" si="7"/>
        <v>7673.90438182652</v>
      </c>
      <c r="O16" s="59">
        <f t="shared" si="8"/>
        <v>207195.41830931604</v>
      </c>
      <c r="Q16" s="42">
        <f>+J16-I16</f>
        <v>7025.8031425539757</v>
      </c>
    </row>
    <row r="17" spans="2:18" x14ac:dyDescent="0.25">
      <c r="B17" s="60">
        <v>43799</v>
      </c>
      <c r="C17" s="47">
        <v>9000</v>
      </c>
      <c r="D17" s="48">
        <f t="shared" si="2"/>
        <v>8.8833333333333334E-3</v>
      </c>
      <c r="E17" s="78">
        <f t="shared" si="9"/>
        <v>10</v>
      </c>
      <c r="F17" s="58">
        <f t="shared" si="3"/>
        <v>8238.2133239877476</v>
      </c>
      <c r="G17" s="57"/>
      <c r="H17" s="58">
        <f t="shared" si="10"/>
        <v>215210.24084761759</v>
      </c>
      <c r="I17" s="58">
        <f t="shared" si="6"/>
        <v>1911.7843061963363</v>
      </c>
      <c r="J17" s="58">
        <f t="shared" si="4"/>
        <v>9000</v>
      </c>
      <c r="K17" s="58">
        <f t="shared" si="1"/>
        <v>208122.02515381394</v>
      </c>
      <c r="L17" s="57"/>
      <c r="M17" s="58">
        <f t="shared" si="11"/>
        <v>207195.41830931604</v>
      </c>
      <c r="N17" s="58">
        <f t="shared" si="7"/>
        <v>7673.90438182652</v>
      </c>
      <c r="O17" s="59">
        <f t="shared" si="8"/>
        <v>199521.51392748952</v>
      </c>
      <c r="Q17" s="42">
        <f t="shared" ref="Q17:Q27" si="12">+J17-I17</f>
        <v>7088.2156938036642</v>
      </c>
    </row>
    <row r="18" spans="2:18" x14ac:dyDescent="0.25">
      <c r="B18" s="60">
        <v>43830</v>
      </c>
      <c r="C18" s="47">
        <v>9000</v>
      </c>
      <c r="D18" s="48">
        <f t="shared" si="2"/>
        <v>8.8833333333333334E-3</v>
      </c>
      <c r="E18" s="78">
        <f t="shared" si="9"/>
        <v>11</v>
      </c>
      <c r="F18" s="58">
        <f t="shared" si="3"/>
        <v>8165.6749118541093</v>
      </c>
      <c r="G18" s="57"/>
      <c r="H18" s="58">
        <f t="shared" si="10"/>
        <v>208122.02515381394</v>
      </c>
      <c r="I18" s="58">
        <f t="shared" si="6"/>
        <v>1848.817323449714</v>
      </c>
      <c r="J18" s="58">
        <f t="shared" si="4"/>
        <v>9000</v>
      </c>
      <c r="K18" s="58">
        <f t="shared" si="1"/>
        <v>200970.84247726365</v>
      </c>
      <c r="L18" s="57"/>
      <c r="M18" s="58">
        <f t="shared" si="11"/>
        <v>199521.51392748952</v>
      </c>
      <c r="N18" s="58">
        <f t="shared" si="7"/>
        <v>7673.90438182652</v>
      </c>
      <c r="O18" s="59">
        <f t="shared" si="8"/>
        <v>191847.609545663</v>
      </c>
      <c r="Q18" s="42">
        <f t="shared" si="12"/>
        <v>7151.1826765502865</v>
      </c>
    </row>
    <row r="19" spans="2:18" x14ac:dyDescent="0.25">
      <c r="B19" s="60">
        <v>43861</v>
      </c>
      <c r="C19" s="47">
        <v>9000</v>
      </c>
      <c r="D19" s="48">
        <f t="shared" si="2"/>
        <v>8.8833333333333334E-3</v>
      </c>
      <c r="E19" s="78">
        <f t="shared" si="9"/>
        <v>12</v>
      </c>
      <c r="F19" s="58">
        <f t="shared" si="3"/>
        <v>8093.7752087497165</v>
      </c>
      <c r="G19" s="57"/>
      <c r="H19" s="58">
        <f t="shared" si="10"/>
        <v>200970.84247726365</v>
      </c>
      <c r="I19" s="58">
        <f t="shared" si="6"/>
        <v>1785.2909840063587</v>
      </c>
      <c r="J19" s="58">
        <f t="shared" si="4"/>
        <v>9000</v>
      </c>
      <c r="K19" s="58">
        <f t="shared" si="1"/>
        <v>193756.13346127002</v>
      </c>
      <c r="L19" s="57"/>
      <c r="M19" s="58">
        <f t="shared" si="11"/>
        <v>191847.609545663</v>
      </c>
      <c r="N19" s="58">
        <f t="shared" si="7"/>
        <v>7673.90438182652</v>
      </c>
      <c r="O19" s="59">
        <f t="shared" si="8"/>
        <v>184173.70516383648</v>
      </c>
      <c r="Q19" s="42">
        <f t="shared" si="12"/>
        <v>7214.7090159936415</v>
      </c>
    </row>
    <row r="20" spans="2:18" x14ac:dyDescent="0.25">
      <c r="B20" s="60">
        <v>43890</v>
      </c>
      <c r="C20" s="47">
        <v>9000</v>
      </c>
      <c r="D20" s="48">
        <f t="shared" si="2"/>
        <v>8.8833333333333334E-3</v>
      </c>
      <c r="E20" s="78">
        <f t="shared" si="9"/>
        <v>13</v>
      </c>
      <c r="F20" s="58">
        <f t="shared" si="3"/>
        <v>8022.5085907683906</v>
      </c>
      <c r="G20" s="57"/>
      <c r="H20" s="58">
        <f t="shared" si="10"/>
        <v>193756.13346127002</v>
      </c>
      <c r="I20" s="58">
        <f t="shared" si="6"/>
        <v>1721.200318914282</v>
      </c>
      <c r="J20" s="58">
        <f t="shared" si="4"/>
        <v>9000</v>
      </c>
      <c r="K20" s="58">
        <f t="shared" si="1"/>
        <v>186477.3337801843</v>
      </c>
      <c r="L20" s="57"/>
      <c r="M20" s="58">
        <f t="shared" si="11"/>
        <v>184173.70516383648</v>
      </c>
      <c r="N20" s="58">
        <f t="shared" si="7"/>
        <v>7673.90438182652</v>
      </c>
      <c r="O20" s="59">
        <f t="shared" si="8"/>
        <v>176499.80078200996</v>
      </c>
      <c r="Q20" s="42">
        <f t="shared" si="12"/>
        <v>7278.7996810857185</v>
      </c>
    </row>
    <row r="21" spans="2:18" x14ac:dyDescent="0.25">
      <c r="B21" s="60">
        <v>43921</v>
      </c>
      <c r="C21" s="47">
        <v>9000</v>
      </c>
      <c r="D21" s="48">
        <f t="shared" si="2"/>
        <v>8.8833333333333334E-3</v>
      </c>
      <c r="E21" s="78">
        <f t="shared" si="9"/>
        <v>14</v>
      </c>
      <c r="F21" s="58">
        <f t="shared" si="3"/>
        <v>7951.8694835230935</v>
      </c>
      <c r="G21" s="57"/>
      <c r="H21" s="58">
        <f t="shared" si="10"/>
        <v>186477.3337801843</v>
      </c>
      <c r="I21" s="58">
        <f t="shared" si="6"/>
        <v>1656.5403150806371</v>
      </c>
      <c r="J21" s="58">
        <f t="shared" si="4"/>
        <v>9000</v>
      </c>
      <c r="K21" s="58">
        <f t="shared" si="1"/>
        <v>179133.87409526494</v>
      </c>
      <c r="L21" s="57"/>
      <c r="M21" s="58">
        <f t="shared" si="11"/>
        <v>176499.80078200996</v>
      </c>
      <c r="N21" s="58">
        <f t="shared" si="7"/>
        <v>7673.90438182652</v>
      </c>
      <c r="O21" s="59">
        <f t="shared" si="8"/>
        <v>168825.89640018344</v>
      </c>
      <c r="Q21" s="42">
        <f t="shared" si="12"/>
        <v>7343.4596849193631</v>
      </c>
    </row>
    <row r="22" spans="2:18" x14ac:dyDescent="0.25">
      <c r="B22" s="61">
        <v>43951</v>
      </c>
      <c r="C22" s="47">
        <v>9000</v>
      </c>
      <c r="D22" s="48">
        <f t="shared" si="2"/>
        <v>8.8833333333333334E-3</v>
      </c>
      <c r="E22" s="79">
        <f t="shared" si="9"/>
        <v>15</v>
      </c>
      <c r="F22" s="62">
        <f t="shared" si="3"/>
        <v>7881.8523617099045</v>
      </c>
      <c r="G22" s="63"/>
      <c r="H22" s="62">
        <f t="shared" si="10"/>
        <v>179133.87409526494</v>
      </c>
      <c r="I22" s="62">
        <f t="shared" si="6"/>
        <v>1591.3059148796035</v>
      </c>
      <c r="J22" s="62">
        <f t="shared" si="4"/>
        <v>9000</v>
      </c>
      <c r="K22" s="62">
        <f t="shared" si="1"/>
        <v>171725.18001014454</v>
      </c>
      <c r="L22" s="63"/>
      <c r="M22" s="62">
        <f t="shared" si="11"/>
        <v>168825.89640018344</v>
      </c>
      <c r="N22" s="62">
        <f t="shared" si="7"/>
        <v>7673.90438182652</v>
      </c>
      <c r="O22" s="64">
        <f t="shared" si="8"/>
        <v>161151.99201835692</v>
      </c>
      <c r="Q22" s="42">
        <f t="shared" si="12"/>
        <v>7408.6940851203963</v>
      </c>
    </row>
    <row r="23" spans="2:18" x14ac:dyDescent="0.25">
      <c r="B23" s="61">
        <v>43982</v>
      </c>
      <c r="C23" s="47">
        <v>9000</v>
      </c>
      <c r="D23" s="48">
        <f t="shared" si="2"/>
        <v>8.8833333333333334E-3</v>
      </c>
      <c r="E23" s="79">
        <f t="shared" si="9"/>
        <v>16</v>
      </c>
      <c r="F23" s="62">
        <f t="shared" si="3"/>
        <v>7812.451748675835</v>
      </c>
      <c r="G23" s="63"/>
      <c r="H23" s="62">
        <f t="shared" si="10"/>
        <v>171725.18001014454</v>
      </c>
      <c r="I23" s="62">
        <f t="shared" si="6"/>
        <v>1525.492015756784</v>
      </c>
      <c r="J23" s="62">
        <f t="shared" si="4"/>
        <v>9000</v>
      </c>
      <c r="K23" s="62">
        <f t="shared" si="1"/>
        <v>164250.67202590132</v>
      </c>
      <c r="L23" s="63"/>
      <c r="M23" s="62">
        <f t="shared" si="11"/>
        <v>161151.99201835692</v>
      </c>
      <c r="N23" s="62">
        <f t="shared" si="7"/>
        <v>7673.90438182652</v>
      </c>
      <c r="O23" s="64">
        <f t="shared" si="8"/>
        <v>153478.0876365304</v>
      </c>
      <c r="Q23" s="42">
        <f t="shared" si="12"/>
        <v>7474.507984243216</v>
      </c>
    </row>
    <row r="24" spans="2:18" x14ac:dyDescent="0.25">
      <c r="B24" s="61">
        <v>44012</v>
      </c>
      <c r="C24" s="47">
        <v>9000</v>
      </c>
      <c r="D24" s="48">
        <f t="shared" si="2"/>
        <v>8.8833333333333334E-3</v>
      </c>
      <c r="E24" s="79">
        <f t="shared" si="9"/>
        <v>17</v>
      </c>
      <c r="F24" s="62">
        <f t="shared" si="3"/>
        <v>7743.6622159904528</v>
      </c>
      <c r="G24" s="63"/>
      <c r="H24" s="62">
        <f t="shared" si="10"/>
        <v>164250.67202590132</v>
      </c>
      <c r="I24" s="62">
        <f t="shared" si="6"/>
        <v>1459.09346983009</v>
      </c>
      <c r="J24" s="62">
        <f t="shared" si="4"/>
        <v>9000</v>
      </c>
      <c r="K24" s="62">
        <f t="shared" si="1"/>
        <v>156709.76549573141</v>
      </c>
      <c r="L24" s="63"/>
      <c r="M24" s="62">
        <f t="shared" si="11"/>
        <v>153478.0876365304</v>
      </c>
      <c r="N24" s="62">
        <f t="shared" si="7"/>
        <v>7673.90438182652</v>
      </c>
      <c r="O24" s="64">
        <f t="shared" si="8"/>
        <v>145804.18325470388</v>
      </c>
      <c r="Q24" s="42">
        <f t="shared" si="12"/>
        <v>7540.9065301699102</v>
      </c>
    </row>
    <row r="25" spans="2:18" x14ac:dyDescent="0.25">
      <c r="B25" s="61">
        <v>44043</v>
      </c>
      <c r="C25" s="47">
        <v>9000</v>
      </c>
      <c r="D25" s="48">
        <f t="shared" si="2"/>
        <v>8.8833333333333334E-3</v>
      </c>
      <c r="E25" s="79">
        <f t="shared" si="9"/>
        <v>18</v>
      </c>
      <c r="F25" s="62">
        <f t="shared" si="3"/>
        <v>7675.4783830212809</v>
      </c>
      <c r="G25" s="63"/>
      <c r="H25" s="62">
        <f t="shared" si="10"/>
        <v>156709.76549573141</v>
      </c>
      <c r="I25" s="62">
        <f t="shared" si="6"/>
        <v>1392.1050834870807</v>
      </c>
      <c r="J25" s="62">
        <f t="shared" si="4"/>
        <v>9000</v>
      </c>
      <c r="K25" s="62">
        <f t="shared" si="1"/>
        <v>149101.87057921849</v>
      </c>
      <c r="L25" s="63"/>
      <c r="M25" s="62">
        <f t="shared" si="11"/>
        <v>145804.18325470388</v>
      </c>
      <c r="N25" s="62">
        <f t="shared" si="7"/>
        <v>7673.90438182652</v>
      </c>
      <c r="O25" s="64">
        <f t="shared" si="8"/>
        <v>138130.27887287736</v>
      </c>
      <c r="Q25" s="42">
        <f t="shared" si="12"/>
        <v>7607.8949165129197</v>
      </c>
    </row>
    <row r="26" spans="2:18" x14ac:dyDescent="0.25">
      <c r="B26" s="61">
        <v>44074</v>
      </c>
      <c r="C26" s="47">
        <v>9000</v>
      </c>
      <c r="D26" s="48">
        <f t="shared" si="2"/>
        <v>8.8833333333333334E-3</v>
      </c>
      <c r="E26" s="79">
        <f t="shared" si="9"/>
        <v>19</v>
      </c>
      <c r="F26" s="62">
        <f t="shared" si="3"/>
        <v>7607.8949165129243</v>
      </c>
      <c r="G26" s="63"/>
      <c r="H26" s="62">
        <f t="shared" si="10"/>
        <v>149101.87057921849</v>
      </c>
      <c r="I26" s="62">
        <f t="shared" si="6"/>
        <v>1324.5216169787243</v>
      </c>
      <c r="J26" s="62">
        <f t="shared" si="4"/>
        <v>9000</v>
      </c>
      <c r="K26" s="62">
        <f t="shared" si="1"/>
        <v>141426.39219619721</v>
      </c>
      <c r="L26" s="63"/>
      <c r="M26" s="62">
        <f t="shared" si="11"/>
        <v>138130.27887287736</v>
      </c>
      <c r="N26" s="62">
        <f t="shared" si="7"/>
        <v>7673.90438182652</v>
      </c>
      <c r="O26" s="64">
        <f t="shared" si="8"/>
        <v>130456.37449105084</v>
      </c>
      <c r="Q26" s="42">
        <f t="shared" si="12"/>
        <v>7675.4783830212755</v>
      </c>
    </row>
    <row r="27" spans="2:18" x14ac:dyDescent="0.25">
      <c r="B27" s="61">
        <v>44104</v>
      </c>
      <c r="C27" s="47">
        <v>9000</v>
      </c>
      <c r="D27" s="48">
        <f t="shared" si="2"/>
        <v>8.8833333333333334E-3</v>
      </c>
      <c r="E27" s="79">
        <f t="shared" si="9"/>
        <v>20</v>
      </c>
      <c r="F27" s="62">
        <f t="shared" si="3"/>
        <v>7540.9065301699156</v>
      </c>
      <c r="G27" s="63"/>
      <c r="H27" s="62">
        <f t="shared" si="10"/>
        <v>141426.39219619721</v>
      </c>
      <c r="I27" s="62">
        <f t="shared" si="6"/>
        <v>1256.3377840095518</v>
      </c>
      <c r="J27" s="62">
        <f t="shared" si="4"/>
        <v>9000</v>
      </c>
      <c r="K27" s="62">
        <f t="shared" si="1"/>
        <v>133682.72998020676</v>
      </c>
      <c r="L27" s="63"/>
      <c r="M27" s="62">
        <f t="shared" si="11"/>
        <v>130456.37449105084</v>
      </c>
      <c r="N27" s="62">
        <f t="shared" si="7"/>
        <v>7673.90438182652</v>
      </c>
      <c r="O27" s="64">
        <f t="shared" si="8"/>
        <v>122782.47010922432</v>
      </c>
      <c r="Q27" s="42">
        <f t="shared" si="12"/>
        <v>7743.6622159904482</v>
      </c>
    </row>
    <row r="28" spans="2:18" x14ac:dyDescent="0.25">
      <c r="B28" s="61">
        <v>44135</v>
      </c>
      <c r="C28" s="47">
        <v>9000</v>
      </c>
      <c r="D28" s="48">
        <f t="shared" si="2"/>
        <v>8.8833333333333334E-3</v>
      </c>
      <c r="E28" s="79">
        <f t="shared" si="9"/>
        <v>21</v>
      </c>
      <c r="F28" s="62">
        <f t="shared" si="3"/>
        <v>7474.5079842432224</v>
      </c>
      <c r="G28" s="63"/>
      <c r="H28" s="62">
        <f t="shared" si="10"/>
        <v>133682.72998020676</v>
      </c>
      <c r="I28" s="62">
        <f t="shared" si="6"/>
        <v>1187.54825132417</v>
      </c>
      <c r="J28" s="62">
        <f t="shared" si="4"/>
        <v>9000</v>
      </c>
      <c r="K28" s="62">
        <f t="shared" si="1"/>
        <v>125870.27823153092</v>
      </c>
      <c r="L28" s="63"/>
      <c r="M28" s="62">
        <f t="shared" si="11"/>
        <v>122782.47010922432</v>
      </c>
      <c r="N28" s="62">
        <f t="shared" si="7"/>
        <v>7673.90438182652</v>
      </c>
      <c r="O28" s="64">
        <f t="shared" si="8"/>
        <v>115108.5657273978</v>
      </c>
      <c r="Q28" s="44">
        <f>SUM(Q16:Q27)</f>
        <v>88553.314009964815</v>
      </c>
      <c r="R28" s="42">
        <f>+J28-I28</f>
        <v>7812.4517486758305</v>
      </c>
    </row>
    <row r="29" spans="2:18" x14ac:dyDescent="0.25">
      <c r="B29" s="61">
        <v>44165</v>
      </c>
      <c r="C29" s="47">
        <v>9000</v>
      </c>
      <c r="D29" s="48">
        <f t="shared" si="2"/>
        <v>8.8833333333333334E-3</v>
      </c>
      <c r="E29" s="79">
        <f t="shared" si="9"/>
        <v>22</v>
      </c>
      <c r="F29" s="62">
        <f t="shared" si="3"/>
        <v>7408.6940851204017</v>
      </c>
      <c r="G29" s="63"/>
      <c r="H29" s="62">
        <f t="shared" si="10"/>
        <v>125870.27823153092</v>
      </c>
      <c r="I29" s="62">
        <f t="shared" si="6"/>
        <v>1118.1476382900996</v>
      </c>
      <c r="J29" s="62">
        <f t="shared" si="4"/>
        <v>9000</v>
      </c>
      <c r="K29" s="62">
        <f t="shared" si="1"/>
        <v>117988.42586982102</v>
      </c>
      <c r="L29" s="63"/>
      <c r="M29" s="62">
        <f t="shared" si="11"/>
        <v>115108.5657273978</v>
      </c>
      <c r="N29" s="62">
        <f t="shared" si="7"/>
        <v>7673.90438182652</v>
      </c>
      <c r="O29" s="64">
        <f t="shared" si="8"/>
        <v>107434.66134557128</v>
      </c>
      <c r="R29" s="42">
        <f t="shared" ref="R29:R43" si="13">+J29-I29</f>
        <v>7881.8523617098999</v>
      </c>
    </row>
    <row r="30" spans="2:18" x14ac:dyDescent="0.25">
      <c r="B30" s="61">
        <v>44196</v>
      </c>
      <c r="C30" s="47">
        <v>9000</v>
      </c>
      <c r="D30" s="48">
        <f t="shared" si="2"/>
        <v>8.8833333333333334E-3</v>
      </c>
      <c r="E30" s="79">
        <f t="shared" si="9"/>
        <v>23</v>
      </c>
      <c r="F30" s="62">
        <f t="shared" si="3"/>
        <v>7343.4596849193686</v>
      </c>
      <c r="G30" s="63"/>
      <c r="H30" s="62">
        <f t="shared" si="10"/>
        <v>117988.42586982102</v>
      </c>
      <c r="I30" s="62">
        <f t="shared" si="6"/>
        <v>1048.1305164769101</v>
      </c>
      <c r="J30" s="62">
        <f t="shared" si="4"/>
        <v>9000</v>
      </c>
      <c r="K30" s="62">
        <f t="shared" si="1"/>
        <v>110036.55638629793</v>
      </c>
      <c r="L30" s="63"/>
      <c r="M30" s="62">
        <f t="shared" si="11"/>
        <v>107434.66134557128</v>
      </c>
      <c r="N30" s="62">
        <f t="shared" si="7"/>
        <v>7673.90438182652</v>
      </c>
      <c r="O30" s="64">
        <f t="shared" si="8"/>
        <v>99760.75696374476</v>
      </c>
      <c r="R30" s="42">
        <f t="shared" si="13"/>
        <v>7951.8694835230899</v>
      </c>
    </row>
    <row r="31" spans="2:18" x14ac:dyDescent="0.25">
      <c r="B31" s="61">
        <v>44227</v>
      </c>
      <c r="C31" s="47">
        <v>9000</v>
      </c>
      <c r="D31" s="48">
        <f t="shared" si="2"/>
        <v>8.8833333333333334E-3</v>
      </c>
      <c r="E31" s="79">
        <f t="shared" si="9"/>
        <v>24</v>
      </c>
      <c r="F31" s="62">
        <f t="shared" si="3"/>
        <v>7278.7996810857239</v>
      </c>
      <c r="G31" s="63"/>
      <c r="H31" s="62">
        <f t="shared" si="10"/>
        <v>110036.55638629793</v>
      </c>
      <c r="I31" s="62">
        <f t="shared" si="6"/>
        <v>977.49140923161326</v>
      </c>
      <c r="J31" s="62">
        <f t="shared" si="4"/>
        <v>9000</v>
      </c>
      <c r="K31" s="62">
        <f t="shared" si="1"/>
        <v>102014.04779552955</v>
      </c>
      <c r="L31" s="63"/>
      <c r="M31" s="62">
        <f t="shared" si="11"/>
        <v>99760.75696374476</v>
      </c>
      <c r="N31" s="62">
        <f t="shared" si="7"/>
        <v>7673.90438182652</v>
      </c>
      <c r="O31" s="64">
        <f t="shared" si="8"/>
        <v>92086.85258191824</v>
      </c>
      <c r="R31" s="42">
        <f t="shared" si="13"/>
        <v>8022.508590768387</v>
      </c>
    </row>
    <row r="32" spans="2:18" x14ac:dyDescent="0.25">
      <c r="B32" s="61">
        <v>44255</v>
      </c>
      <c r="C32" s="47">
        <v>9000</v>
      </c>
      <c r="D32" s="48">
        <f t="shared" si="2"/>
        <v>8.8833333333333334E-3</v>
      </c>
      <c r="E32" s="79">
        <f t="shared" si="9"/>
        <v>25</v>
      </c>
      <c r="F32" s="62">
        <f t="shared" si="3"/>
        <v>7214.709015993647</v>
      </c>
      <c r="G32" s="63"/>
      <c r="H32" s="62">
        <f t="shared" si="10"/>
        <v>102014.04779552955</v>
      </c>
      <c r="I32" s="62">
        <f t="shared" si="6"/>
        <v>906.22479125028747</v>
      </c>
      <c r="J32" s="62">
        <f t="shared" si="4"/>
        <v>9000</v>
      </c>
      <c r="K32" s="62">
        <f t="shared" si="1"/>
        <v>93920.272586779844</v>
      </c>
      <c r="L32" s="63"/>
      <c r="M32" s="62">
        <f t="shared" si="11"/>
        <v>92086.85258191824</v>
      </c>
      <c r="N32" s="62">
        <f t="shared" si="7"/>
        <v>7673.90438182652</v>
      </c>
      <c r="O32" s="64">
        <f t="shared" si="8"/>
        <v>84412.94820009172</v>
      </c>
      <c r="R32" s="42">
        <f t="shared" si="13"/>
        <v>8093.7752087497129</v>
      </c>
    </row>
    <row r="33" spans="2:19" x14ac:dyDescent="0.25">
      <c r="B33" s="61">
        <v>44286</v>
      </c>
      <c r="C33" s="47">
        <v>9000</v>
      </c>
      <c r="D33" s="48">
        <f t="shared" si="2"/>
        <v>8.8833333333333334E-3</v>
      </c>
      <c r="E33" s="79">
        <f t="shared" si="9"/>
        <v>26</v>
      </c>
      <c r="F33" s="62">
        <f t="shared" si="3"/>
        <v>7151.1826765502929</v>
      </c>
      <c r="G33" s="63"/>
      <c r="H33" s="62">
        <f t="shared" si="10"/>
        <v>93920.272586779844</v>
      </c>
      <c r="I33" s="62">
        <f t="shared" si="6"/>
        <v>834.32508814589426</v>
      </c>
      <c r="J33" s="62">
        <f t="shared" si="4"/>
        <v>9000</v>
      </c>
      <c r="K33" s="62">
        <f t="shared" si="1"/>
        <v>85754.597674925739</v>
      </c>
      <c r="L33" s="63"/>
      <c r="M33" s="62">
        <f t="shared" si="11"/>
        <v>84412.94820009172</v>
      </c>
      <c r="N33" s="62">
        <f t="shared" si="7"/>
        <v>7673.90438182652</v>
      </c>
      <c r="O33" s="64">
        <f t="shared" si="8"/>
        <v>76739.0438182652</v>
      </c>
      <c r="R33" s="42">
        <f t="shared" si="13"/>
        <v>8165.6749118541056</v>
      </c>
    </row>
    <row r="34" spans="2:19" x14ac:dyDescent="0.25">
      <c r="B34" s="61">
        <v>44316</v>
      </c>
      <c r="C34" s="47">
        <v>9000</v>
      </c>
      <c r="D34" s="48">
        <f t="shared" si="2"/>
        <v>8.8833333333333334E-3</v>
      </c>
      <c r="E34" s="79">
        <f t="shared" si="9"/>
        <v>27</v>
      </c>
      <c r="F34" s="62">
        <f t="shared" si="3"/>
        <v>7088.2156938036696</v>
      </c>
      <c r="G34" s="63"/>
      <c r="H34" s="62">
        <f t="shared" si="10"/>
        <v>85754.597674925739</v>
      </c>
      <c r="I34" s="62">
        <f t="shared" si="6"/>
        <v>761.78667601225698</v>
      </c>
      <c r="J34" s="62">
        <f t="shared" si="4"/>
        <v>9000</v>
      </c>
      <c r="K34" s="62">
        <f t="shared" si="1"/>
        <v>77516.384350937995</v>
      </c>
      <c r="L34" s="63"/>
      <c r="M34" s="62">
        <f t="shared" si="11"/>
        <v>76739.0438182652</v>
      </c>
      <c r="N34" s="62">
        <f t="shared" si="7"/>
        <v>7673.90438182652</v>
      </c>
      <c r="O34" s="64">
        <f t="shared" si="8"/>
        <v>69065.13943643868</v>
      </c>
      <c r="R34" s="42">
        <f t="shared" si="13"/>
        <v>8238.2133239877439</v>
      </c>
    </row>
    <row r="35" spans="2:19" x14ac:dyDescent="0.25">
      <c r="B35" s="61">
        <v>44347</v>
      </c>
      <c r="C35" s="47">
        <v>9000</v>
      </c>
      <c r="D35" s="48">
        <f t="shared" si="2"/>
        <v>8.8833333333333334E-3</v>
      </c>
      <c r="E35" s="79">
        <f t="shared" si="9"/>
        <v>28</v>
      </c>
      <c r="F35" s="62">
        <f t="shared" si="3"/>
        <v>7025.803142553983</v>
      </c>
      <c r="G35" s="63"/>
      <c r="H35" s="62">
        <f t="shared" si="10"/>
        <v>77516.384350937995</v>
      </c>
      <c r="I35" s="62">
        <f t="shared" si="6"/>
        <v>688.60388098416581</v>
      </c>
      <c r="J35" s="62">
        <f t="shared" si="4"/>
        <v>9000</v>
      </c>
      <c r="K35" s="62">
        <f t="shared" si="1"/>
        <v>69204.988231922165</v>
      </c>
      <c r="L35" s="63"/>
      <c r="M35" s="62">
        <f t="shared" si="11"/>
        <v>69065.13943643868</v>
      </c>
      <c r="N35" s="62">
        <f t="shared" si="7"/>
        <v>7673.90438182652</v>
      </c>
      <c r="O35" s="64">
        <f t="shared" si="8"/>
        <v>61391.23505461216</v>
      </c>
      <c r="R35" s="42">
        <f t="shared" si="13"/>
        <v>8311.3961190158334</v>
      </c>
    </row>
    <row r="36" spans="2:19" x14ac:dyDescent="0.25">
      <c r="B36" s="61">
        <v>44377</v>
      </c>
      <c r="C36" s="47">
        <v>9000</v>
      </c>
      <c r="D36" s="48">
        <f t="shared" si="2"/>
        <v>8.8833333333333334E-3</v>
      </c>
      <c r="E36" s="79">
        <f t="shared" si="9"/>
        <v>29</v>
      </c>
      <c r="F36" s="62">
        <f t="shared" si="3"/>
        <v>6963.9401409683796</v>
      </c>
      <c r="G36" s="63"/>
      <c r="H36" s="62">
        <f t="shared" si="10"/>
        <v>69204.988231922165</v>
      </c>
      <c r="I36" s="62">
        <f t="shared" si="6"/>
        <v>614.77097879357518</v>
      </c>
      <c r="J36" s="62">
        <f t="shared" si="4"/>
        <v>9000</v>
      </c>
      <c r="K36" s="62">
        <f t="shared" si="1"/>
        <v>60819.75921071574</v>
      </c>
      <c r="L36" s="63"/>
      <c r="M36" s="62">
        <f t="shared" si="11"/>
        <v>61391.23505461216</v>
      </c>
      <c r="N36" s="62">
        <f t="shared" si="7"/>
        <v>7673.90438182652</v>
      </c>
      <c r="O36" s="64">
        <f t="shared" si="8"/>
        <v>53717.33067278564</v>
      </c>
      <c r="R36" s="42">
        <f t="shared" si="13"/>
        <v>8385.2290212064254</v>
      </c>
    </row>
    <row r="37" spans="2:19" x14ac:dyDescent="0.25">
      <c r="B37" s="61">
        <v>44408</v>
      </c>
      <c r="C37" s="47">
        <v>9000</v>
      </c>
      <c r="D37" s="48">
        <f t="shared" si="2"/>
        <v>8.8833333333333334E-3</v>
      </c>
      <c r="E37" s="79">
        <f t="shared" si="9"/>
        <v>30</v>
      </c>
      <c r="F37" s="62">
        <f t="shared" si="3"/>
        <v>6902.6218501991107</v>
      </c>
      <c r="G37" s="63"/>
      <c r="H37" s="62">
        <f t="shared" si="10"/>
        <v>60819.75921071574</v>
      </c>
      <c r="I37" s="62">
        <f t="shared" si="6"/>
        <v>540.28219432185813</v>
      </c>
      <c r="J37" s="62">
        <f t="shared" si="4"/>
        <v>9000</v>
      </c>
      <c r="K37" s="62">
        <f t="shared" si="1"/>
        <v>52360.041405037598</v>
      </c>
      <c r="L37" s="63"/>
      <c r="M37" s="62">
        <f t="shared" si="11"/>
        <v>53717.33067278564</v>
      </c>
      <c r="N37" s="62">
        <f t="shared" si="7"/>
        <v>7673.90438182652</v>
      </c>
      <c r="O37" s="64">
        <f t="shared" si="8"/>
        <v>46043.42629095912</v>
      </c>
      <c r="R37" s="42">
        <f t="shared" si="13"/>
        <v>8459.7178056781413</v>
      </c>
    </row>
    <row r="38" spans="2:19" x14ac:dyDescent="0.25">
      <c r="B38" s="61">
        <v>44439</v>
      </c>
      <c r="C38" s="47">
        <v>9000</v>
      </c>
      <c r="D38" s="48">
        <f t="shared" si="2"/>
        <v>8.8833333333333334E-3</v>
      </c>
      <c r="E38" s="79">
        <f t="shared" si="9"/>
        <v>31</v>
      </c>
      <c r="F38" s="62">
        <f t="shared" si="3"/>
        <v>6841.8434740050334</v>
      </c>
      <c r="G38" s="63"/>
      <c r="H38" s="62">
        <f t="shared" si="10"/>
        <v>52360.041405037598</v>
      </c>
      <c r="I38" s="62">
        <f t="shared" si="6"/>
        <v>465.13170114808401</v>
      </c>
      <c r="J38" s="62">
        <f t="shared" si="4"/>
        <v>9000</v>
      </c>
      <c r="K38" s="62">
        <f t="shared" si="1"/>
        <v>43825.173106185684</v>
      </c>
      <c r="L38" s="63"/>
      <c r="M38" s="62">
        <f t="shared" si="11"/>
        <v>46043.42629095912</v>
      </c>
      <c r="N38" s="62">
        <f t="shared" si="7"/>
        <v>7673.90438182652</v>
      </c>
      <c r="O38" s="64">
        <f t="shared" si="8"/>
        <v>38369.5219091326</v>
      </c>
      <c r="R38" s="42">
        <f t="shared" si="13"/>
        <v>8534.8682988519158</v>
      </c>
    </row>
    <row r="39" spans="2:19" x14ac:dyDescent="0.25">
      <c r="B39" s="61">
        <v>44469</v>
      </c>
      <c r="C39" s="47">
        <v>9000</v>
      </c>
      <c r="D39" s="48">
        <f t="shared" si="2"/>
        <v>8.8833333333333334E-3</v>
      </c>
      <c r="E39" s="79">
        <f t="shared" si="9"/>
        <v>32</v>
      </c>
      <c r="F39" s="62">
        <f t="shared" si="3"/>
        <v>6781.6002583764575</v>
      </c>
      <c r="G39" s="63"/>
      <c r="H39" s="62">
        <f t="shared" si="10"/>
        <v>43825.173106185684</v>
      </c>
      <c r="I39" s="62">
        <f t="shared" si="6"/>
        <v>389.31362109328285</v>
      </c>
      <c r="J39" s="62">
        <f t="shared" si="4"/>
        <v>9000</v>
      </c>
      <c r="K39" s="62">
        <f t="shared" si="1"/>
        <v>35214.486727278971</v>
      </c>
      <c r="L39" s="63"/>
      <c r="M39" s="62">
        <f t="shared" si="11"/>
        <v>38369.5219091326</v>
      </c>
      <c r="N39" s="62">
        <f t="shared" si="7"/>
        <v>7673.90438182652</v>
      </c>
      <c r="O39" s="64">
        <f t="shared" si="8"/>
        <v>30695.61752730608</v>
      </c>
      <c r="R39" s="42">
        <f t="shared" si="13"/>
        <v>8610.6863789067174</v>
      </c>
    </row>
    <row r="40" spans="2:19" x14ac:dyDescent="0.25">
      <c r="B40" s="61">
        <v>44500</v>
      </c>
      <c r="C40" s="47">
        <v>9000</v>
      </c>
      <c r="D40" s="48">
        <f t="shared" si="2"/>
        <v>8.8833333333333334E-3</v>
      </c>
      <c r="E40" s="79">
        <f t="shared" si="9"/>
        <v>33</v>
      </c>
      <c r="F40" s="62">
        <f t="shared" si="3"/>
        <v>6721.8874911632893</v>
      </c>
      <c r="G40" s="63"/>
      <c r="H40" s="62">
        <f t="shared" si="10"/>
        <v>35214.486727278971</v>
      </c>
      <c r="I40" s="62">
        <f t="shared" si="6"/>
        <v>312.82202376066152</v>
      </c>
      <c r="J40" s="62">
        <f t="shared" si="4"/>
        <v>9000</v>
      </c>
      <c r="K40" s="62">
        <f t="shared" si="1"/>
        <v>26527.308751039629</v>
      </c>
      <c r="L40" s="63"/>
      <c r="M40" s="62">
        <f t="shared" si="11"/>
        <v>30695.61752730608</v>
      </c>
      <c r="N40" s="62">
        <f t="shared" si="7"/>
        <v>7673.90438182652</v>
      </c>
      <c r="O40" s="64">
        <f t="shared" si="8"/>
        <v>23021.71314547956</v>
      </c>
      <c r="R40" s="42">
        <f t="shared" si="13"/>
        <v>8687.177976239338</v>
      </c>
    </row>
    <row r="41" spans="2:19" x14ac:dyDescent="0.25">
      <c r="B41" s="61">
        <v>44530</v>
      </c>
      <c r="C41" s="47">
        <v>9000</v>
      </c>
      <c r="D41" s="48">
        <f t="shared" si="2"/>
        <v>8.8833333333333334E-3</v>
      </c>
      <c r="E41" s="79">
        <f t="shared" si="9"/>
        <v>34</v>
      </c>
      <c r="F41" s="62">
        <f t="shared" si="3"/>
        <v>6662.7005017064648</v>
      </c>
      <c r="G41" s="63"/>
      <c r="H41" s="62">
        <f t="shared" si="10"/>
        <v>26527.308751039629</v>
      </c>
      <c r="I41" s="62">
        <f t="shared" si="6"/>
        <v>235.65092607173537</v>
      </c>
      <c r="J41" s="62">
        <f t="shared" si="4"/>
        <v>9000</v>
      </c>
      <c r="K41" s="62">
        <f t="shared" si="1"/>
        <v>17762.959677111365</v>
      </c>
      <c r="L41" s="63"/>
      <c r="M41" s="62">
        <f t="shared" si="11"/>
        <v>23021.71314547956</v>
      </c>
      <c r="N41" s="62">
        <f t="shared" si="7"/>
        <v>7673.90438182652</v>
      </c>
      <c r="O41" s="64">
        <f t="shared" si="8"/>
        <v>15347.80876365304</v>
      </c>
      <c r="R41" s="42">
        <f t="shared" si="13"/>
        <v>8764.3490739282643</v>
      </c>
    </row>
    <row r="42" spans="2:19" x14ac:dyDescent="0.25">
      <c r="B42" s="61">
        <v>44561</v>
      </c>
      <c r="C42" s="47">
        <v>9000</v>
      </c>
      <c r="D42" s="48">
        <f t="shared" si="2"/>
        <v>8.8833333333333334E-3</v>
      </c>
      <c r="E42" s="79">
        <f t="shared" si="9"/>
        <v>35</v>
      </c>
      <c r="F42" s="62">
        <f t="shared" si="3"/>
        <v>6604.0346604726001</v>
      </c>
      <c r="G42" s="63"/>
      <c r="H42" s="62">
        <f t="shared" si="10"/>
        <v>17762.959677111365</v>
      </c>
      <c r="I42" s="62">
        <f t="shared" si="6"/>
        <v>157.79429179833929</v>
      </c>
      <c r="J42" s="62">
        <f t="shared" si="4"/>
        <v>9000</v>
      </c>
      <c r="K42" s="62">
        <f t="shared" si="1"/>
        <v>8920.753968909703</v>
      </c>
      <c r="L42" s="63"/>
      <c r="M42" s="62">
        <f t="shared" si="11"/>
        <v>15347.80876365304</v>
      </c>
      <c r="N42" s="62">
        <f t="shared" si="7"/>
        <v>7673.90438182652</v>
      </c>
      <c r="O42" s="64">
        <f t="shared" si="8"/>
        <v>7673.90438182652</v>
      </c>
      <c r="R42" s="42">
        <f t="shared" si="13"/>
        <v>8842.2057082016599</v>
      </c>
    </row>
    <row r="43" spans="2:19" x14ac:dyDescent="0.25">
      <c r="B43" s="61">
        <v>44592</v>
      </c>
      <c r="C43" s="47">
        <v>9000</v>
      </c>
      <c r="D43" s="48">
        <f t="shared" si="2"/>
        <v>8.8833333333333334E-3</v>
      </c>
      <c r="E43" s="79">
        <f t="shared" si="9"/>
        <v>36</v>
      </c>
      <c r="F43" s="62">
        <f t="shared" si="3"/>
        <v>6545.8853786918871</v>
      </c>
      <c r="G43" s="63"/>
      <c r="H43" s="62">
        <f t="shared" si="10"/>
        <v>8920.753968909703</v>
      </c>
      <c r="I43" s="62">
        <f t="shared" si="6"/>
        <v>79.246031090481196</v>
      </c>
      <c r="J43" s="62">
        <f t="shared" si="4"/>
        <v>9000</v>
      </c>
      <c r="K43" s="62">
        <f t="shared" si="1"/>
        <v>1.837179297581315E-10</v>
      </c>
      <c r="L43" s="63"/>
      <c r="M43" s="62">
        <f t="shared" si="11"/>
        <v>7673.90438182652</v>
      </c>
      <c r="N43" s="62">
        <f t="shared" si="7"/>
        <v>7673.90438182652</v>
      </c>
      <c r="O43" s="64">
        <f t="shared" si="8"/>
        <v>0</v>
      </c>
      <c r="R43" s="42">
        <f t="shared" si="13"/>
        <v>8920.7539689095192</v>
      </c>
    </row>
    <row r="44" spans="2:19" x14ac:dyDescent="0.25">
      <c r="B44" s="40" t="s">
        <v>89</v>
      </c>
      <c r="C44" s="17">
        <f>SUM(C8:C43)</f>
        <v>324000</v>
      </c>
      <c r="D44" s="40"/>
      <c r="E44" s="80">
        <f>COUNT(E8:E43)</f>
        <v>36</v>
      </c>
      <c r="F44" s="18">
        <f>SUM(F8:F43)</f>
        <v>276260.55774575472</v>
      </c>
      <c r="H44" s="40" t="s">
        <v>89</v>
      </c>
      <c r="I44" s="18">
        <f>SUM(I7:I43)</f>
        <v>47739.442254245427</v>
      </c>
      <c r="J44" s="5"/>
      <c r="K44" s="5"/>
      <c r="M44" s="40" t="s">
        <v>89</v>
      </c>
      <c r="N44" s="32">
        <f>SUM(N7:N43)</f>
        <v>276260.55774575472</v>
      </c>
      <c r="O44" s="30"/>
      <c r="R44" s="44">
        <f>SUM(R28:R43)</f>
        <v>133682.72998020658</v>
      </c>
      <c r="S44" s="44">
        <f>+R44+Q28</f>
        <v>222236.0439901714</v>
      </c>
    </row>
    <row r="46" spans="2:19" x14ac:dyDescent="0.25">
      <c r="R46" s="42">
        <f>+R15+Q28+R44-K9</f>
        <v>0</v>
      </c>
    </row>
  </sheetData>
  <mergeCells count="5">
    <mergeCell ref="A1:O1"/>
    <mergeCell ref="B3:O3"/>
    <mergeCell ref="B2:O2"/>
    <mergeCell ref="B4:O4"/>
    <mergeCell ref="B5:D5"/>
  </mergeCells>
  <printOptions horizontalCentered="1"/>
  <pageMargins left="0" right="0" top="0" bottom="0" header="0.3" footer="0.3"/>
  <pageSetup paperSize="9" scale="77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workbookViewId="0">
      <selection sqref="A1:E1"/>
    </sheetView>
  </sheetViews>
  <sheetFormatPr defaultRowHeight="15" x14ac:dyDescent="0.25"/>
  <cols>
    <col min="1" max="1" width="9.140625" style="8"/>
    <col min="3" max="3" width="22.85546875" bestFit="1" customWidth="1"/>
    <col min="4" max="4" width="12.42578125" style="1" bestFit="1" customWidth="1"/>
    <col min="5" max="5" width="13.140625" style="1" customWidth="1"/>
  </cols>
  <sheetData>
    <row r="1" spans="1:5" x14ac:dyDescent="0.25">
      <c r="A1" s="96" t="s">
        <v>0</v>
      </c>
      <c r="B1" s="96"/>
      <c r="C1" s="96"/>
      <c r="D1" s="96"/>
      <c r="E1" s="96"/>
    </row>
    <row r="2" spans="1:5" x14ac:dyDescent="0.25">
      <c r="E2" s="11" t="s">
        <v>68</v>
      </c>
    </row>
    <row r="3" spans="1:5" s="4" customFormat="1" ht="30" x14ac:dyDescent="0.25">
      <c r="A3" s="9" t="s">
        <v>1</v>
      </c>
      <c r="B3" s="2" t="s">
        <v>2</v>
      </c>
      <c r="C3" s="2" t="s">
        <v>3</v>
      </c>
      <c r="D3" s="3" t="s">
        <v>70</v>
      </c>
      <c r="E3" s="3" t="s">
        <v>4</v>
      </c>
    </row>
    <row r="4" spans="1:5" x14ac:dyDescent="0.25">
      <c r="A4" s="10"/>
      <c r="B4" s="5"/>
      <c r="C4" s="5" t="s">
        <v>69</v>
      </c>
      <c r="D4" s="6"/>
      <c r="E4" s="7">
        <v>2222640</v>
      </c>
    </row>
    <row r="5" spans="1:5" x14ac:dyDescent="0.25">
      <c r="A5" s="10">
        <v>1</v>
      </c>
      <c r="B5" s="5" t="s">
        <v>5</v>
      </c>
      <c r="C5" s="5" t="s">
        <v>6</v>
      </c>
      <c r="D5" s="6">
        <v>52920</v>
      </c>
      <c r="E5" s="6">
        <f>E4-D5</f>
        <v>2169720</v>
      </c>
    </row>
    <row r="6" spans="1:5" x14ac:dyDescent="0.25">
      <c r="A6" s="10">
        <v>2</v>
      </c>
      <c r="B6" s="5" t="s">
        <v>5</v>
      </c>
      <c r="C6" s="5" t="s">
        <v>7</v>
      </c>
      <c r="D6" s="6">
        <v>52920</v>
      </c>
      <c r="E6" s="6">
        <f t="shared" ref="E6:E46" si="0">+E5-D6</f>
        <v>2116800</v>
      </c>
    </row>
    <row r="7" spans="1:5" x14ac:dyDescent="0.25">
      <c r="A7" s="10">
        <v>3</v>
      </c>
      <c r="B7" s="5" t="s">
        <v>8</v>
      </c>
      <c r="C7" s="5" t="s">
        <v>9</v>
      </c>
      <c r="D7" s="6">
        <v>52920</v>
      </c>
      <c r="E7" s="6">
        <f t="shared" si="0"/>
        <v>2063880</v>
      </c>
    </row>
    <row r="8" spans="1:5" x14ac:dyDescent="0.25">
      <c r="A8" s="10">
        <v>4</v>
      </c>
      <c r="B8" s="5" t="s">
        <v>8</v>
      </c>
      <c r="C8" s="5" t="s">
        <v>10</v>
      </c>
      <c r="D8" s="6">
        <v>52920</v>
      </c>
      <c r="E8" s="6">
        <f t="shared" si="0"/>
        <v>2010960</v>
      </c>
    </row>
    <row r="9" spans="1:5" x14ac:dyDescent="0.25">
      <c r="A9" s="10">
        <v>5</v>
      </c>
      <c r="B9" s="5" t="s">
        <v>11</v>
      </c>
      <c r="C9" s="5" t="s">
        <v>12</v>
      </c>
      <c r="D9" s="6">
        <v>52920</v>
      </c>
      <c r="E9" s="6">
        <f t="shared" si="0"/>
        <v>1958040</v>
      </c>
    </row>
    <row r="10" spans="1:5" x14ac:dyDescent="0.25">
      <c r="A10" s="10">
        <v>6</v>
      </c>
      <c r="B10" s="5" t="s">
        <v>11</v>
      </c>
      <c r="C10" s="5" t="s">
        <v>13</v>
      </c>
      <c r="D10" s="6">
        <v>52920</v>
      </c>
      <c r="E10" s="6">
        <f t="shared" si="0"/>
        <v>1905120</v>
      </c>
    </row>
    <row r="11" spans="1:5" x14ac:dyDescent="0.25">
      <c r="A11" s="10">
        <v>7</v>
      </c>
      <c r="B11" s="5" t="s">
        <v>14</v>
      </c>
      <c r="C11" s="5" t="s">
        <v>15</v>
      </c>
      <c r="D11" s="6">
        <v>52920</v>
      </c>
      <c r="E11" s="6">
        <f t="shared" si="0"/>
        <v>1852200</v>
      </c>
    </row>
    <row r="12" spans="1:5" x14ac:dyDescent="0.25">
      <c r="A12" s="10">
        <v>8</v>
      </c>
      <c r="B12" s="5" t="s">
        <v>14</v>
      </c>
      <c r="C12" s="5" t="s">
        <v>16</v>
      </c>
      <c r="D12" s="6">
        <v>52920</v>
      </c>
      <c r="E12" s="6">
        <f t="shared" si="0"/>
        <v>1799280</v>
      </c>
    </row>
    <row r="13" spans="1:5" x14ac:dyDescent="0.25">
      <c r="A13" s="10">
        <v>9</v>
      </c>
      <c r="B13" s="5" t="s">
        <v>17</v>
      </c>
      <c r="C13" s="5" t="s">
        <v>18</v>
      </c>
      <c r="D13" s="6">
        <v>52920</v>
      </c>
      <c r="E13" s="6">
        <f t="shared" si="0"/>
        <v>1746360</v>
      </c>
    </row>
    <row r="14" spans="1:5" x14ac:dyDescent="0.25">
      <c r="A14" s="10">
        <v>10</v>
      </c>
      <c r="B14" s="5" t="s">
        <v>17</v>
      </c>
      <c r="C14" s="5" t="s">
        <v>19</v>
      </c>
      <c r="D14" s="6">
        <v>52920</v>
      </c>
      <c r="E14" s="6">
        <f t="shared" si="0"/>
        <v>1693440</v>
      </c>
    </row>
    <row r="15" spans="1:5" x14ac:dyDescent="0.25">
      <c r="A15" s="10">
        <v>11</v>
      </c>
      <c r="B15" s="5" t="s">
        <v>20</v>
      </c>
      <c r="C15" s="5" t="s">
        <v>21</v>
      </c>
      <c r="D15" s="6">
        <v>52920</v>
      </c>
      <c r="E15" s="6">
        <f t="shared" si="0"/>
        <v>1640520</v>
      </c>
    </row>
    <row r="16" spans="1:5" x14ac:dyDescent="0.25">
      <c r="A16" s="10">
        <v>12</v>
      </c>
      <c r="B16" s="5" t="s">
        <v>20</v>
      </c>
      <c r="C16" s="5" t="s">
        <v>22</v>
      </c>
      <c r="D16" s="6">
        <v>52920</v>
      </c>
      <c r="E16" s="6">
        <f t="shared" si="0"/>
        <v>1587600</v>
      </c>
    </row>
    <row r="17" spans="1:5" x14ac:dyDescent="0.25">
      <c r="A17" s="10">
        <v>13</v>
      </c>
      <c r="B17" s="5" t="s">
        <v>23</v>
      </c>
      <c r="C17" s="5" t="s">
        <v>24</v>
      </c>
      <c r="D17" s="6">
        <v>52920</v>
      </c>
      <c r="E17" s="6">
        <f t="shared" si="0"/>
        <v>1534680</v>
      </c>
    </row>
    <row r="18" spans="1:5" x14ac:dyDescent="0.25">
      <c r="A18" s="10">
        <v>14</v>
      </c>
      <c r="B18" s="5" t="s">
        <v>23</v>
      </c>
      <c r="C18" s="5" t="s">
        <v>25</v>
      </c>
      <c r="D18" s="6">
        <v>52920</v>
      </c>
      <c r="E18" s="6">
        <f t="shared" si="0"/>
        <v>1481760</v>
      </c>
    </row>
    <row r="19" spans="1:5" x14ac:dyDescent="0.25">
      <c r="A19" s="10">
        <v>15</v>
      </c>
      <c r="B19" s="5" t="s">
        <v>26</v>
      </c>
      <c r="C19" s="5" t="s">
        <v>27</v>
      </c>
      <c r="D19" s="6">
        <v>52920</v>
      </c>
      <c r="E19" s="6">
        <f t="shared" si="0"/>
        <v>1428840</v>
      </c>
    </row>
    <row r="20" spans="1:5" x14ac:dyDescent="0.25">
      <c r="A20" s="10">
        <v>16</v>
      </c>
      <c r="B20" s="5" t="s">
        <v>26</v>
      </c>
      <c r="C20" s="5" t="s">
        <v>28</v>
      </c>
      <c r="D20" s="6">
        <v>52920</v>
      </c>
      <c r="E20" s="6">
        <f t="shared" si="0"/>
        <v>1375920</v>
      </c>
    </row>
    <row r="21" spans="1:5" x14ac:dyDescent="0.25">
      <c r="A21" s="10">
        <v>17</v>
      </c>
      <c r="B21" s="5" t="s">
        <v>29</v>
      </c>
      <c r="C21" s="5" t="s">
        <v>30</v>
      </c>
      <c r="D21" s="6">
        <v>52920</v>
      </c>
      <c r="E21" s="6">
        <f t="shared" si="0"/>
        <v>1323000</v>
      </c>
    </row>
    <row r="22" spans="1:5" x14ac:dyDescent="0.25">
      <c r="A22" s="10">
        <v>18</v>
      </c>
      <c r="B22" s="5" t="s">
        <v>29</v>
      </c>
      <c r="C22" s="5" t="s">
        <v>31</v>
      </c>
      <c r="D22" s="6">
        <v>52920</v>
      </c>
      <c r="E22" s="6">
        <f t="shared" si="0"/>
        <v>1270080</v>
      </c>
    </row>
    <row r="23" spans="1:5" x14ac:dyDescent="0.25">
      <c r="A23" s="10">
        <v>19</v>
      </c>
      <c r="B23" s="5" t="s">
        <v>32</v>
      </c>
      <c r="C23" s="5" t="s">
        <v>33</v>
      </c>
      <c r="D23" s="6">
        <v>52920</v>
      </c>
      <c r="E23" s="6">
        <f t="shared" si="0"/>
        <v>1217160</v>
      </c>
    </row>
    <row r="24" spans="1:5" x14ac:dyDescent="0.25">
      <c r="A24" s="10">
        <v>20</v>
      </c>
      <c r="B24" s="5" t="s">
        <v>32</v>
      </c>
      <c r="C24" s="5" t="s">
        <v>34</v>
      </c>
      <c r="D24" s="6">
        <v>52920</v>
      </c>
      <c r="E24" s="6">
        <f t="shared" si="0"/>
        <v>1164240</v>
      </c>
    </row>
    <row r="25" spans="1:5" x14ac:dyDescent="0.25">
      <c r="A25" s="10">
        <v>21</v>
      </c>
      <c r="B25" s="5" t="s">
        <v>35</v>
      </c>
      <c r="C25" s="5" t="s">
        <v>36</v>
      </c>
      <c r="D25" s="6">
        <v>52920</v>
      </c>
      <c r="E25" s="6">
        <f t="shared" si="0"/>
        <v>1111320</v>
      </c>
    </row>
    <row r="26" spans="1:5" x14ac:dyDescent="0.25">
      <c r="A26" s="10">
        <v>22</v>
      </c>
      <c r="B26" s="5" t="s">
        <v>35</v>
      </c>
      <c r="C26" s="5" t="s">
        <v>37</v>
      </c>
      <c r="D26" s="6">
        <v>52920</v>
      </c>
      <c r="E26" s="6">
        <f t="shared" si="0"/>
        <v>1058400</v>
      </c>
    </row>
    <row r="27" spans="1:5" x14ac:dyDescent="0.25">
      <c r="A27" s="10">
        <v>23</v>
      </c>
      <c r="B27" s="5" t="s">
        <v>38</v>
      </c>
      <c r="C27" s="5" t="s">
        <v>39</v>
      </c>
      <c r="D27" s="6">
        <v>52920</v>
      </c>
      <c r="E27" s="6">
        <f t="shared" si="0"/>
        <v>1005480</v>
      </c>
    </row>
    <row r="28" spans="1:5" x14ac:dyDescent="0.25">
      <c r="A28" s="10">
        <v>24</v>
      </c>
      <c r="B28" s="5" t="s">
        <v>38</v>
      </c>
      <c r="C28" s="5" t="s">
        <v>40</v>
      </c>
      <c r="D28" s="6">
        <v>52920</v>
      </c>
      <c r="E28" s="6">
        <f t="shared" si="0"/>
        <v>952560</v>
      </c>
    </row>
    <row r="29" spans="1:5" x14ac:dyDescent="0.25">
      <c r="A29" s="10">
        <v>25</v>
      </c>
      <c r="B29" s="5" t="s">
        <v>41</v>
      </c>
      <c r="C29" s="5" t="s">
        <v>42</v>
      </c>
      <c r="D29" s="6">
        <v>52920</v>
      </c>
      <c r="E29" s="6">
        <f t="shared" si="0"/>
        <v>899640</v>
      </c>
    </row>
    <row r="30" spans="1:5" x14ac:dyDescent="0.25">
      <c r="A30" s="10">
        <v>26</v>
      </c>
      <c r="B30" s="5" t="s">
        <v>41</v>
      </c>
      <c r="C30" s="5" t="s">
        <v>43</v>
      </c>
      <c r="D30" s="6">
        <v>52920</v>
      </c>
      <c r="E30" s="6">
        <f t="shared" si="0"/>
        <v>846720</v>
      </c>
    </row>
    <row r="31" spans="1:5" x14ac:dyDescent="0.25">
      <c r="A31" s="10">
        <v>27</v>
      </c>
      <c r="B31" s="5" t="s">
        <v>44</v>
      </c>
      <c r="C31" s="5" t="s">
        <v>45</v>
      </c>
      <c r="D31" s="6">
        <v>52920</v>
      </c>
      <c r="E31" s="6">
        <f t="shared" si="0"/>
        <v>793800</v>
      </c>
    </row>
    <row r="32" spans="1:5" x14ac:dyDescent="0.25">
      <c r="A32" s="10">
        <v>28</v>
      </c>
      <c r="B32" s="5" t="s">
        <v>44</v>
      </c>
      <c r="C32" s="5" t="s">
        <v>46</v>
      </c>
      <c r="D32" s="6">
        <v>52920</v>
      </c>
      <c r="E32" s="6">
        <f t="shared" si="0"/>
        <v>740880</v>
      </c>
    </row>
    <row r="33" spans="1:5" x14ac:dyDescent="0.25">
      <c r="A33" s="10">
        <v>29</v>
      </c>
      <c r="B33" s="5" t="s">
        <v>47</v>
      </c>
      <c r="C33" s="5" t="s">
        <v>48</v>
      </c>
      <c r="D33" s="6">
        <v>52920</v>
      </c>
      <c r="E33" s="6">
        <f t="shared" si="0"/>
        <v>687960</v>
      </c>
    </row>
    <row r="34" spans="1:5" x14ac:dyDescent="0.25">
      <c r="A34" s="10">
        <v>30</v>
      </c>
      <c r="B34" s="5" t="s">
        <v>47</v>
      </c>
      <c r="C34" s="5" t="s">
        <v>49</v>
      </c>
      <c r="D34" s="6">
        <v>52920</v>
      </c>
      <c r="E34" s="6">
        <f t="shared" si="0"/>
        <v>635040</v>
      </c>
    </row>
    <row r="35" spans="1:5" x14ac:dyDescent="0.25">
      <c r="A35" s="10">
        <v>31</v>
      </c>
      <c r="B35" s="5" t="s">
        <v>50</v>
      </c>
      <c r="C35" s="5" t="s">
        <v>51</v>
      </c>
      <c r="D35" s="6">
        <v>52920</v>
      </c>
      <c r="E35" s="6">
        <f t="shared" si="0"/>
        <v>582120</v>
      </c>
    </row>
    <row r="36" spans="1:5" x14ac:dyDescent="0.25">
      <c r="A36" s="10">
        <v>32</v>
      </c>
      <c r="B36" s="5" t="s">
        <v>50</v>
      </c>
      <c r="C36" s="5" t="s">
        <v>52</v>
      </c>
      <c r="D36" s="6">
        <v>52920</v>
      </c>
      <c r="E36" s="6">
        <f t="shared" si="0"/>
        <v>529200</v>
      </c>
    </row>
    <row r="37" spans="1:5" x14ac:dyDescent="0.25">
      <c r="A37" s="10">
        <v>33</v>
      </c>
      <c r="B37" s="5" t="s">
        <v>53</v>
      </c>
      <c r="C37" s="5" t="s">
        <v>54</v>
      </c>
      <c r="D37" s="6">
        <v>52920</v>
      </c>
      <c r="E37" s="6">
        <f t="shared" si="0"/>
        <v>476280</v>
      </c>
    </row>
    <row r="38" spans="1:5" x14ac:dyDescent="0.25">
      <c r="A38" s="10">
        <v>34</v>
      </c>
      <c r="B38" s="5" t="s">
        <v>53</v>
      </c>
      <c r="C38" s="5" t="s">
        <v>55</v>
      </c>
      <c r="D38" s="6">
        <v>52920</v>
      </c>
      <c r="E38" s="6">
        <f t="shared" si="0"/>
        <v>423360</v>
      </c>
    </row>
    <row r="39" spans="1:5" x14ac:dyDescent="0.25">
      <c r="A39" s="10">
        <v>35</v>
      </c>
      <c r="B39" s="5" t="s">
        <v>56</v>
      </c>
      <c r="C39" s="5" t="s">
        <v>57</v>
      </c>
      <c r="D39" s="6">
        <v>52920</v>
      </c>
      <c r="E39" s="6">
        <f t="shared" si="0"/>
        <v>370440</v>
      </c>
    </row>
    <row r="40" spans="1:5" x14ac:dyDescent="0.25">
      <c r="A40" s="10">
        <v>36</v>
      </c>
      <c r="B40" s="5" t="s">
        <v>56</v>
      </c>
      <c r="C40" s="5" t="s">
        <v>58</v>
      </c>
      <c r="D40" s="6">
        <v>52920</v>
      </c>
      <c r="E40" s="6">
        <f t="shared" si="0"/>
        <v>317520</v>
      </c>
    </row>
    <row r="41" spans="1:5" x14ac:dyDescent="0.25">
      <c r="A41" s="10">
        <v>37</v>
      </c>
      <c r="B41" s="5" t="s">
        <v>59</v>
      </c>
      <c r="C41" s="5" t="s">
        <v>60</v>
      </c>
      <c r="D41" s="6">
        <v>52920</v>
      </c>
      <c r="E41" s="6">
        <f t="shared" si="0"/>
        <v>264600</v>
      </c>
    </row>
    <row r="42" spans="1:5" x14ac:dyDescent="0.25">
      <c r="A42" s="10">
        <v>38</v>
      </c>
      <c r="B42" s="5" t="s">
        <v>59</v>
      </c>
      <c r="C42" s="5" t="s">
        <v>61</v>
      </c>
      <c r="D42" s="6">
        <v>52920</v>
      </c>
      <c r="E42" s="6">
        <f t="shared" si="0"/>
        <v>211680</v>
      </c>
    </row>
    <row r="43" spans="1:5" x14ac:dyDescent="0.25">
      <c r="A43" s="10">
        <v>39</v>
      </c>
      <c r="B43" s="5" t="s">
        <v>62</v>
      </c>
      <c r="C43" s="5" t="s">
        <v>63</v>
      </c>
      <c r="D43" s="6">
        <v>52920</v>
      </c>
      <c r="E43" s="6">
        <f t="shared" si="0"/>
        <v>158760</v>
      </c>
    </row>
    <row r="44" spans="1:5" x14ac:dyDescent="0.25">
      <c r="A44" s="10">
        <v>40</v>
      </c>
      <c r="B44" s="5" t="s">
        <v>62</v>
      </c>
      <c r="C44" s="5" t="s">
        <v>64</v>
      </c>
      <c r="D44" s="6">
        <v>52920</v>
      </c>
      <c r="E44" s="6">
        <f t="shared" si="0"/>
        <v>105840</v>
      </c>
    </row>
    <row r="45" spans="1:5" x14ac:dyDescent="0.25">
      <c r="A45" s="10">
        <v>41</v>
      </c>
      <c r="B45" s="5" t="s">
        <v>65</v>
      </c>
      <c r="C45" s="5" t="s">
        <v>66</v>
      </c>
      <c r="D45" s="6">
        <v>52920</v>
      </c>
      <c r="E45" s="6">
        <f t="shared" si="0"/>
        <v>52920</v>
      </c>
    </row>
    <row r="46" spans="1:5" x14ac:dyDescent="0.25">
      <c r="A46" s="10">
        <v>42</v>
      </c>
      <c r="B46" s="5" t="s">
        <v>65</v>
      </c>
      <c r="C46" s="5" t="s">
        <v>67</v>
      </c>
      <c r="D46" s="6">
        <v>52920</v>
      </c>
      <c r="E46" s="6">
        <f t="shared" si="0"/>
        <v>0</v>
      </c>
    </row>
  </sheetData>
  <mergeCells count="1">
    <mergeCell ref="A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Entry to be passed</vt:lpstr>
      <vt:lpstr>Working- IND AS 116</vt:lpstr>
      <vt:lpstr>EDC</vt:lpstr>
      <vt:lpstr>'Working- IND AS 116'!Print_Area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Gaurav kumar</cp:lastModifiedBy>
  <cp:lastPrinted>2020-03-17T10:57:47Z</cp:lastPrinted>
  <dcterms:created xsi:type="dcterms:W3CDTF">2019-07-24T09:40:37Z</dcterms:created>
  <dcterms:modified xsi:type="dcterms:W3CDTF">2020-03-17T10:57:51Z</dcterms:modified>
</cp:coreProperties>
</file>